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5" yWindow="465" windowWidth="8580" windowHeight="1455"/>
  </bookViews>
  <sheets>
    <sheet name="Du toan KPDT Co so" sheetId="5" r:id="rId1"/>
  </sheets>
  <calcPr calcId="124519"/>
</workbook>
</file>

<file path=xl/calcChain.xml><?xml version="1.0" encoding="utf-8"?>
<calcChain xmlns="http://schemas.openxmlformats.org/spreadsheetml/2006/main">
  <c r="H58" i="5"/>
  <c r="H61"/>
  <c r="I49" l="1"/>
  <c r="F33"/>
  <c r="L9" l="1"/>
  <c r="L8"/>
  <c r="L7"/>
  <c r="L6"/>
  <c r="H48" l="1"/>
  <c r="H47"/>
  <c r="H45"/>
  <c r="H44"/>
  <c r="H43"/>
  <c r="H42"/>
  <c r="H41"/>
  <c r="H40"/>
  <c r="I32"/>
  <c r="I31"/>
  <c r="I30"/>
  <c r="I29"/>
  <c r="I28"/>
  <c r="I27"/>
  <c r="I26"/>
  <c r="I25"/>
  <c r="I24"/>
  <c r="I23"/>
  <c r="I22"/>
  <c r="I19"/>
  <c r="H46" l="1"/>
  <c r="H39"/>
  <c r="I38" s="1"/>
  <c r="I33"/>
  <c r="C8" s="1"/>
  <c r="G8" l="1"/>
  <c r="I62"/>
  <c r="I61"/>
  <c r="C12" l="1"/>
  <c r="C13" s="1"/>
  <c r="G12" l="1"/>
  <c r="G13" s="1"/>
  <c r="E8" l="1"/>
  <c r="J58"/>
  <c r="E12"/>
  <c r="E13" l="1"/>
</calcChain>
</file>

<file path=xl/sharedStrings.xml><?xml version="1.0" encoding="utf-8"?>
<sst xmlns="http://schemas.openxmlformats.org/spreadsheetml/2006/main" count="140" uniqueCount="92">
  <si>
    <t>Báo cáo kết quả thu thập tài liệu, dữ liệu</t>
  </si>
  <si>
    <t>Thành tiền</t>
  </si>
  <si>
    <t>Chức danh</t>
  </si>
  <si>
    <t>Thư ký khoa học</t>
  </si>
  <si>
    <t>TT</t>
  </si>
  <si>
    <t>Nội dung các khoản chi</t>
  </si>
  <si>
    <t>Kinh phí</t>
  </si>
  <si>
    <t>Chi khác</t>
  </si>
  <si>
    <t>Khoản 1: Trả công lao động</t>
  </si>
  <si>
    <t>Tổng tiền</t>
  </si>
  <si>
    <t>ngày</t>
  </si>
  <si>
    <t>Định mức</t>
  </si>
  <si>
    <t>Công tác phí</t>
  </si>
  <si>
    <t>Thư ký Hội đồng</t>
  </si>
  <si>
    <t xml:space="preserve">Chi khác  </t>
  </si>
  <si>
    <t>Chủ trì</t>
  </si>
  <si>
    <t>buổi</t>
  </si>
  <si>
    <t xml:space="preserve">Thư ký </t>
  </si>
  <si>
    <t>Đại biểu</t>
  </si>
  <si>
    <t>Báo cáo trình bày tại hội thảo</t>
  </si>
  <si>
    <t>bài</t>
  </si>
  <si>
    <t>Báo cáo theo đặt hàng nhưng không trình bày tại hội thảo</t>
  </si>
  <si>
    <t>Nước uống</t>
  </si>
  <si>
    <t>- Chi khác (photo, pano, hoa, thuê mướn...)</t>
  </si>
  <si>
    <t>Hoá đơn tài chính</t>
  </si>
  <si>
    <t>Dịch tài liệu</t>
  </si>
  <si>
    <t>Số ngày công</t>
  </si>
  <si>
    <t>Nội dung thuê khoán</t>
  </si>
  <si>
    <t>Đơn vị</t>
  </si>
  <si>
    <t>Chủ nhiệm đề tài</t>
  </si>
  <si>
    <t>Xây dựng thuyết minh chi tiết được duyệt</t>
  </si>
  <si>
    <t>Số lượng/
số người</t>
  </si>
  <si>
    <t>Lương cơ sở</t>
  </si>
  <si>
    <t>Hệ số tiền công ngày</t>
  </si>
  <si>
    <t>Khoản 5. Chi khác</t>
  </si>
  <si>
    <t>Tổ chức đánh giá nghiệm thu nội bộ (Nghiệm thu cấp cơ sở)</t>
  </si>
  <si>
    <t>Người</t>
  </si>
  <si>
    <t>Chủ tịch Hội đồng</t>
  </si>
  <si>
    <t>Thư ký Hành chính</t>
  </si>
  <si>
    <t>Chi họp hội đồng nghiệm thu nội bộ</t>
  </si>
  <si>
    <t>Chi nhận xét đánh giá</t>
  </si>
  <si>
    <t>Nhận xét đánh giá của uỷ viên phản biện</t>
  </si>
  <si>
    <t>Nhận xét đánh giá của uỷ viên Hội đồng</t>
  </si>
  <si>
    <t>Năm</t>
  </si>
  <si>
    <t>Chi khác (trà, cafe, nước, VPP…)</t>
  </si>
  <si>
    <t xml:space="preserve">Hội thảo, toạ đàm </t>
  </si>
  <si>
    <t>Văn phòng phẩm, Photo tài liệu, pano…</t>
  </si>
  <si>
    <t>5% tổng KP
 đề tài</t>
  </si>
  <si>
    <t>Chi khác trực tiếp liên quan đến đề tài…</t>
  </si>
  <si>
    <t>Tổng cộng</t>
  </si>
  <si>
    <t>Đơn vị tính: Đồng</t>
  </si>
  <si>
    <t>Tổng số</t>
  </si>
  <si>
    <t>Nguyên, vật liệu, năng lượng</t>
  </si>
  <si>
    <t>Xây dựng, sửa chữa nhỏ</t>
  </si>
  <si>
    <t>Thành viên chính</t>
  </si>
  <si>
    <t>Nội dung nghiên cứu 
chuyên môn</t>
  </si>
  <si>
    <t>Trả công lao động</t>
  </si>
  <si>
    <t>Thiết bị, máy móc chuyên dùng</t>
  </si>
  <si>
    <t>Nguồn vốn</t>
  </si>
  <si>
    <t>NSNN</t>
  </si>
  <si>
    <t>Tự có</t>
  </si>
  <si>
    <t>Khác</t>
  </si>
  <si>
    <t>Tỷ lệ %</t>
  </si>
  <si>
    <t>DỰ TOÁN KINH PHÍ THỰC HIỆN ĐỀ TÀI</t>
  </si>
  <si>
    <r>
      <t xml:space="preserve">GIẢI TRÌNH CHI TIẾT CÁC KHOẢN CHI
</t>
    </r>
    <r>
      <rPr>
        <i/>
        <sz val="11"/>
        <rFont val="Times New Roman"/>
        <family val="1"/>
      </rPr>
      <t>(Đơn vị: đồng)</t>
    </r>
  </si>
  <si>
    <t>Người thực hiện</t>
  </si>
  <si>
    <t>Nội dung chuyên môn thứ 1: …</t>
  </si>
  <si>
    <t>Nội dung chuyên môn thứ 2: …</t>
  </si>
  <si>
    <t>Công việc 1: ….</t>
  </si>
  <si>
    <t>Nội dung chuyên môn thứ 3: …</t>
  </si>
  <si>
    <r>
      <t xml:space="preserve">Quản lý chung đề tài KH&amp;CN </t>
    </r>
    <r>
      <rPr>
        <i/>
        <sz val="11"/>
        <rFont val="Times New Roman"/>
        <family val="1"/>
      </rPr>
      <t>(Hoạt động quản lý gián tiếp: kế toán, thư ký hành chính)</t>
    </r>
  </si>
  <si>
    <t>Tổng cộng (1)</t>
  </si>
  <si>
    <t>Tổng cộng (5)</t>
  </si>
  <si>
    <r>
      <t xml:space="preserve">Tên đề tài: </t>
    </r>
    <r>
      <rPr>
        <b/>
        <sz val="12"/>
        <color rgb="FFFF0000"/>
        <rFont val="Times New Roman"/>
        <family val="1"/>
      </rPr>
      <t>"………….."</t>
    </r>
  </si>
  <si>
    <t>Uỷ viên Hội đồng</t>
  </si>
  <si>
    <t>Uỷ viên phản biện</t>
  </si>
  <si>
    <t xml:space="preserve"> ngày công</t>
  </si>
  <si>
    <t xml:space="preserve">Thành viên </t>
  </si>
  <si>
    <t>Phần nháp tổng hợp</t>
  </si>
  <si>
    <t>Tiền công Chủ nhiệm một ngày</t>
  </si>
  <si>
    <t>Tiền công Thành viên chính và TKKH một ngày</t>
  </si>
  <si>
    <t>Tiền công Thành viên một ngày</t>
  </si>
  <si>
    <t>Tiền công Nhân viên hỗ trợ một ngày</t>
  </si>
  <si>
    <t>Báo cáo khoa học tổng kết đề tài (Báo cáo chính, BC tóm tắt, BC tự đánh giá)</t>
  </si>
  <si>
    <t>Nguyễn Văn A</t>
  </si>
  <si>
    <t>Nguyễn Văn B</t>
  </si>
  <si>
    <t>Nguyễn Văn C</t>
  </si>
  <si>
    <t>Nguyễn Văn D</t>
  </si>
  <si>
    <t>Nguyễn Văn E</t>
  </si>
  <si>
    <t>Công việc 2: ….</t>
  </si>
  <si>
    <r>
      <t xml:space="preserve">Chủ nhiệm đề tài: </t>
    </r>
    <r>
      <rPr>
        <b/>
        <sz val="12"/>
        <color rgb="FFC00000"/>
        <rFont val="Times New Roman"/>
        <family val="1"/>
      </rPr>
      <t>…………………………………</t>
    </r>
  </si>
  <si>
    <r>
      <t xml:space="preserve">Kinh phí:  </t>
    </r>
    <r>
      <rPr>
        <b/>
        <sz val="12"/>
        <color rgb="FFFF0000"/>
        <rFont val="Times New Roman"/>
        <family val="1"/>
      </rPr>
      <t xml:space="preserve">(Một trăm hai  mươi triệu đồng) 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</si>
</sst>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38A8"/>
      <name val="Times New Roman"/>
      <family val="1"/>
    </font>
    <font>
      <b/>
      <sz val="11"/>
      <color rgb="FF0038A8"/>
      <name val="Times New Roman"/>
      <family val="1"/>
    </font>
    <font>
      <b/>
      <i/>
      <sz val="11"/>
      <color rgb="FF0038A8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8" fillId="0" borderId="0" xfId="2" applyFont="1" applyFill="1" applyAlignment="1">
      <alignment wrapText="1"/>
    </xf>
    <xf numFmtId="0" fontId="8" fillId="0" borderId="0" xfId="2" applyFont="1" applyFill="1" applyBorder="1" applyAlignment="1">
      <alignment wrapText="1"/>
    </xf>
    <xf numFmtId="2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14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3" fontId="16" fillId="2" borderId="7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4" fillId="0" borderId="1" xfId="2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vertical="center" wrapText="1"/>
    </xf>
    <xf numFmtId="165" fontId="2" fillId="0" borderId="0" xfId="1" applyNumberFormat="1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0" fontId="9" fillId="0" borderId="0" xfId="2" applyFont="1" applyFill="1" applyBorder="1" applyAlignment="1">
      <alignment horizontal="right" wrapText="1"/>
    </xf>
    <xf numFmtId="165" fontId="4" fillId="0" borderId="0" xfId="1" applyNumberFormat="1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3" fontId="14" fillId="0" borderId="1" xfId="2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3" fontId="15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23" fillId="2" borderId="0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Border="1" applyAlignment="1">
      <alignment horizontal="center" vertical="center" wrapText="1"/>
    </xf>
    <xf numFmtId="3" fontId="16" fillId="2" borderId="0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>
      <selection activeCell="F33" sqref="F33"/>
    </sheetView>
  </sheetViews>
  <sheetFormatPr defaultColWidth="8.85546875" defaultRowHeight="15"/>
  <cols>
    <col min="1" max="1" width="4.140625" style="16" customWidth="1"/>
    <col min="2" max="2" width="26.7109375" style="25" customWidth="1"/>
    <col min="3" max="3" width="15.42578125" style="1" customWidth="1"/>
    <col min="4" max="4" width="10.42578125" style="1" customWidth="1"/>
    <col min="5" max="5" width="10.140625" style="1" customWidth="1"/>
    <col min="6" max="6" width="5.7109375" style="38" customWidth="1"/>
    <col min="7" max="7" width="12.140625" style="1" customWidth="1"/>
    <col min="8" max="8" width="10.5703125" style="1" customWidth="1"/>
    <col min="9" max="10" width="12.7109375" style="50" customWidth="1"/>
    <col min="11" max="11" width="42.42578125" style="1" customWidth="1"/>
    <col min="12" max="12" width="11.28515625" style="1" customWidth="1"/>
    <col min="13" max="16384" width="8.85546875" style="1"/>
  </cols>
  <sheetData>
    <row r="1" spans="1:13" ht="20.45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76"/>
    </row>
    <row r="2" spans="1:13" ht="14.45" customHeight="1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77"/>
    </row>
    <row r="3" spans="1:13" ht="21" customHeight="1">
      <c r="A3" s="94" t="s">
        <v>90</v>
      </c>
      <c r="B3" s="94"/>
      <c r="C3" s="94"/>
      <c r="D3" s="94"/>
      <c r="E3" s="94"/>
      <c r="F3" s="94"/>
      <c r="G3" s="94"/>
      <c r="H3" s="94"/>
      <c r="I3" s="94"/>
      <c r="J3" s="77"/>
    </row>
    <row r="4" spans="1:13" ht="21.75" customHeight="1">
      <c r="A4" s="94" t="s">
        <v>91</v>
      </c>
      <c r="B4" s="94"/>
      <c r="C4" s="94"/>
      <c r="D4" s="94"/>
      <c r="E4" s="94"/>
      <c r="F4" s="94"/>
      <c r="G4" s="94"/>
      <c r="H4" s="94"/>
      <c r="I4" s="94"/>
      <c r="J4" s="77"/>
    </row>
    <row r="5" spans="1:13" ht="16.899999999999999" customHeight="1">
      <c r="G5" s="95" t="s">
        <v>50</v>
      </c>
      <c r="H5" s="95"/>
      <c r="I5" s="95"/>
      <c r="J5" s="78"/>
      <c r="K5" s="69" t="s">
        <v>78</v>
      </c>
      <c r="L5" s="69"/>
      <c r="M5" s="69"/>
    </row>
    <row r="6" spans="1:13" ht="21.75" customHeight="1">
      <c r="A6" s="90" t="s">
        <v>4</v>
      </c>
      <c r="B6" s="91" t="s">
        <v>5</v>
      </c>
      <c r="C6" s="90" t="s">
        <v>51</v>
      </c>
      <c r="D6" s="90"/>
      <c r="E6" s="90"/>
      <c r="F6" s="90"/>
      <c r="G6" s="90" t="s">
        <v>58</v>
      </c>
      <c r="H6" s="90"/>
      <c r="I6" s="90"/>
      <c r="J6" s="123"/>
      <c r="K6" s="14" t="s">
        <v>79</v>
      </c>
      <c r="L6" s="65">
        <f>0.36*1390000</f>
        <v>500400</v>
      </c>
    </row>
    <row r="7" spans="1:13" ht="20.25" customHeight="1">
      <c r="A7" s="90"/>
      <c r="B7" s="91"/>
      <c r="C7" s="91" t="s">
        <v>6</v>
      </c>
      <c r="D7" s="91"/>
      <c r="E7" s="92" t="s">
        <v>62</v>
      </c>
      <c r="F7" s="92"/>
      <c r="G7" s="54" t="s">
        <v>59</v>
      </c>
      <c r="H7" s="54" t="s">
        <v>60</v>
      </c>
      <c r="I7" s="54" t="s">
        <v>61</v>
      </c>
      <c r="J7" s="123"/>
      <c r="K7" s="14" t="s">
        <v>80</v>
      </c>
      <c r="L7" s="65">
        <f>0.22*1390000</f>
        <v>305800</v>
      </c>
    </row>
    <row r="8" spans="1:13" ht="25.15" customHeight="1">
      <c r="A8" s="28">
        <v>1</v>
      </c>
      <c r="B8" s="22" t="s">
        <v>56</v>
      </c>
      <c r="C8" s="87">
        <f>I33</f>
        <v>109664000</v>
      </c>
      <c r="D8" s="87"/>
      <c r="E8" s="88">
        <f>C8/C13</f>
        <v>0.91386666666666672</v>
      </c>
      <c r="F8" s="88"/>
      <c r="G8" s="31">
        <f>C8</f>
        <v>109664000</v>
      </c>
      <c r="H8" s="54"/>
      <c r="I8" s="44"/>
      <c r="J8" s="124"/>
      <c r="K8" s="14" t="s">
        <v>81</v>
      </c>
      <c r="L8" s="65">
        <f>0.12*1390000</f>
        <v>166800</v>
      </c>
    </row>
    <row r="9" spans="1:13" ht="25.15" customHeight="1">
      <c r="A9" s="28">
        <v>2</v>
      </c>
      <c r="B9" s="22" t="s">
        <v>52</v>
      </c>
      <c r="C9" s="89"/>
      <c r="D9" s="89"/>
      <c r="E9" s="88"/>
      <c r="F9" s="88"/>
      <c r="G9" s="32"/>
      <c r="H9" s="54"/>
      <c r="I9" s="44"/>
      <c r="J9" s="124"/>
      <c r="K9" s="14" t="s">
        <v>82</v>
      </c>
      <c r="L9" s="65">
        <f>0.1*1390000</f>
        <v>139000</v>
      </c>
    </row>
    <row r="10" spans="1:13" ht="25.15" customHeight="1">
      <c r="A10" s="28">
        <v>3</v>
      </c>
      <c r="B10" s="22" t="s">
        <v>57</v>
      </c>
      <c r="C10" s="89"/>
      <c r="D10" s="89"/>
      <c r="E10" s="88"/>
      <c r="F10" s="88"/>
      <c r="G10" s="32"/>
      <c r="H10" s="54"/>
      <c r="I10" s="44"/>
      <c r="J10" s="124"/>
    </row>
    <row r="11" spans="1:13" ht="21.75" customHeight="1">
      <c r="A11" s="28">
        <v>4</v>
      </c>
      <c r="B11" s="22" t="s">
        <v>53</v>
      </c>
      <c r="C11" s="89"/>
      <c r="D11" s="89"/>
      <c r="E11" s="88"/>
      <c r="F11" s="88"/>
      <c r="G11" s="32"/>
      <c r="H11" s="54"/>
      <c r="I11" s="44"/>
      <c r="J11" s="124"/>
      <c r="L11" s="83"/>
    </row>
    <row r="12" spans="1:13" ht="25.15" customHeight="1">
      <c r="A12" s="28">
        <v>5</v>
      </c>
      <c r="B12" s="8" t="s">
        <v>7</v>
      </c>
      <c r="C12" s="87">
        <f>I62</f>
        <v>10336000</v>
      </c>
      <c r="D12" s="89"/>
      <c r="E12" s="88">
        <f>C12/C13</f>
        <v>8.613333333333334E-2</v>
      </c>
      <c r="F12" s="88"/>
      <c r="G12" s="59">
        <f>C12</f>
        <v>10336000</v>
      </c>
      <c r="H12" s="23"/>
      <c r="I12" s="45"/>
      <c r="J12" s="125"/>
      <c r="L12" s="84"/>
      <c r="M12" s="70"/>
    </row>
    <row r="13" spans="1:13" ht="23.45" customHeight="1">
      <c r="A13" s="90" t="s">
        <v>49</v>
      </c>
      <c r="B13" s="90"/>
      <c r="C13" s="96">
        <f>SUM(C8:D12)</f>
        <v>120000000</v>
      </c>
      <c r="D13" s="97"/>
      <c r="E13" s="88">
        <f>SUM(E8:F12)</f>
        <v>1</v>
      </c>
      <c r="F13" s="88"/>
      <c r="G13" s="60">
        <f>SUM(G8:G12)</f>
        <v>120000000</v>
      </c>
      <c r="H13" s="23"/>
      <c r="I13" s="45"/>
      <c r="J13" s="125"/>
      <c r="L13" s="84"/>
    </row>
    <row r="14" spans="1:13" ht="20.25" customHeight="1">
      <c r="I14" s="46"/>
      <c r="J14" s="46"/>
      <c r="L14" s="84"/>
    </row>
    <row r="15" spans="1:13">
      <c r="A15" s="100" t="s">
        <v>64</v>
      </c>
      <c r="B15" s="100"/>
      <c r="C15" s="100"/>
      <c r="D15" s="100"/>
      <c r="E15" s="100"/>
      <c r="F15" s="100"/>
      <c r="G15" s="100"/>
      <c r="H15" s="100"/>
      <c r="I15" s="100"/>
      <c r="J15" s="74"/>
      <c r="L15" s="65"/>
    </row>
    <row r="16" spans="1:13" ht="18.600000000000001" customHeight="1">
      <c r="A16" s="101" t="s">
        <v>8</v>
      </c>
      <c r="B16" s="101"/>
      <c r="C16" s="101"/>
      <c r="D16" s="101"/>
      <c r="E16" s="101"/>
      <c r="F16" s="101"/>
      <c r="G16" s="101"/>
      <c r="H16" s="101"/>
      <c r="I16" s="101"/>
      <c r="J16" s="75"/>
      <c r="K16" s="71"/>
      <c r="L16" s="72"/>
    </row>
    <row r="17" spans="1:11">
      <c r="A17" s="102" t="s">
        <v>4</v>
      </c>
      <c r="B17" s="104" t="s">
        <v>27</v>
      </c>
      <c r="C17" s="102" t="s">
        <v>65</v>
      </c>
      <c r="D17" s="102" t="s">
        <v>2</v>
      </c>
      <c r="E17" s="102" t="s">
        <v>28</v>
      </c>
      <c r="F17" s="106" t="s">
        <v>26</v>
      </c>
      <c r="G17" s="98" t="s">
        <v>11</v>
      </c>
      <c r="H17" s="99"/>
      <c r="I17" s="108" t="s">
        <v>9</v>
      </c>
      <c r="J17" s="126"/>
    </row>
    <row r="18" spans="1:11" ht="28.5">
      <c r="A18" s="103"/>
      <c r="B18" s="105"/>
      <c r="C18" s="103"/>
      <c r="D18" s="103"/>
      <c r="E18" s="103"/>
      <c r="F18" s="107"/>
      <c r="G18" s="61" t="s">
        <v>33</v>
      </c>
      <c r="H18" s="61" t="s">
        <v>32</v>
      </c>
      <c r="I18" s="109"/>
      <c r="J18" s="126"/>
    </row>
    <row r="19" spans="1:11" ht="35.1" customHeight="1">
      <c r="A19" s="61">
        <v>1</v>
      </c>
      <c r="B19" s="62" t="s">
        <v>30</v>
      </c>
      <c r="C19" s="36" t="s">
        <v>84</v>
      </c>
      <c r="D19" s="36" t="s">
        <v>29</v>
      </c>
      <c r="E19" s="63" t="s">
        <v>10</v>
      </c>
      <c r="F19" s="36">
        <v>20</v>
      </c>
      <c r="G19" s="12">
        <v>0.36</v>
      </c>
      <c r="H19" s="13">
        <v>1490000</v>
      </c>
      <c r="I19" s="47">
        <f>F19*G19*H19</f>
        <v>10727999.999999998</v>
      </c>
      <c r="J19" s="49"/>
    </row>
    <row r="20" spans="1:11" ht="35.1" customHeight="1">
      <c r="A20" s="56">
        <v>2</v>
      </c>
      <c r="B20" s="5" t="s">
        <v>0</v>
      </c>
      <c r="C20" s="37"/>
      <c r="D20" s="37"/>
      <c r="E20" s="30"/>
      <c r="F20" s="37"/>
      <c r="G20" s="12"/>
      <c r="H20" s="13"/>
      <c r="I20" s="48"/>
      <c r="J20" s="49"/>
    </row>
    <row r="21" spans="1:11" ht="35.1" customHeight="1">
      <c r="A21" s="56">
        <v>3</v>
      </c>
      <c r="B21" s="5" t="s">
        <v>55</v>
      </c>
      <c r="C21" s="30"/>
      <c r="D21" s="30"/>
      <c r="E21" s="30"/>
      <c r="F21" s="37"/>
      <c r="G21" s="30"/>
      <c r="H21" s="13"/>
      <c r="I21" s="48"/>
      <c r="J21" s="49"/>
    </row>
    <row r="22" spans="1:11" ht="35.1" customHeight="1">
      <c r="A22" s="102"/>
      <c r="B22" s="41" t="s">
        <v>66</v>
      </c>
      <c r="C22" s="36" t="s">
        <v>84</v>
      </c>
      <c r="D22" s="37" t="s">
        <v>29</v>
      </c>
      <c r="E22" s="30" t="s">
        <v>10</v>
      </c>
      <c r="F22" s="37">
        <v>20</v>
      </c>
      <c r="G22" s="12">
        <v>0.36</v>
      </c>
      <c r="H22" s="13">
        <v>1490000</v>
      </c>
      <c r="I22" s="48">
        <f>F22*G22*H22</f>
        <v>10727999.999999998</v>
      </c>
      <c r="J22" s="49"/>
    </row>
    <row r="23" spans="1:11" ht="35.1" customHeight="1">
      <c r="A23" s="110"/>
      <c r="B23" s="42" t="s">
        <v>68</v>
      </c>
      <c r="C23" s="36" t="s">
        <v>85</v>
      </c>
      <c r="D23" s="37" t="s">
        <v>3</v>
      </c>
      <c r="E23" s="30" t="s">
        <v>10</v>
      </c>
      <c r="F23" s="37">
        <v>20</v>
      </c>
      <c r="G23" s="30">
        <v>0.22</v>
      </c>
      <c r="H23" s="13">
        <v>1490000</v>
      </c>
      <c r="I23" s="48">
        <f>F23*G23*H23</f>
        <v>6556000.0000000009</v>
      </c>
      <c r="J23" s="49"/>
      <c r="K23" s="11"/>
    </row>
    <row r="24" spans="1:11" ht="35.1" customHeight="1">
      <c r="A24" s="110"/>
      <c r="B24" s="53" t="s">
        <v>89</v>
      </c>
      <c r="C24" s="36" t="s">
        <v>86</v>
      </c>
      <c r="D24" s="37" t="s">
        <v>54</v>
      </c>
      <c r="E24" s="30" t="s">
        <v>10</v>
      </c>
      <c r="F24" s="37">
        <v>35</v>
      </c>
      <c r="G24" s="30">
        <v>0.22</v>
      </c>
      <c r="H24" s="13">
        <v>1490000</v>
      </c>
      <c r="I24" s="48">
        <f t="shared" ref="I24:I32" si="0">F24*G24*H24</f>
        <v>11473000</v>
      </c>
      <c r="J24" s="49"/>
      <c r="K24" s="11"/>
    </row>
    <row r="25" spans="1:11" ht="35.1" customHeight="1">
      <c r="A25" s="110"/>
      <c r="B25" s="41" t="s">
        <v>67</v>
      </c>
      <c r="C25" s="36" t="s">
        <v>84</v>
      </c>
      <c r="D25" s="37" t="s">
        <v>29</v>
      </c>
      <c r="E25" s="30" t="s">
        <v>10</v>
      </c>
      <c r="F25" s="37">
        <v>20</v>
      </c>
      <c r="G25" s="30">
        <v>0.36</v>
      </c>
      <c r="H25" s="13">
        <v>1490000</v>
      </c>
      <c r="I25" s="48">
        <f>F25*G25*H25</f>
        <v>10727999.999999998</v>
      </c>
      <c r="J25" s="49"/>
      <c r="K25" s="11"/>
    </row>
    <row r="26" spans="1:11" ht="35.1" customHeight="1">
      <c r="A26" s="110"/>
      <c r="B26" s="42" t="s">
        <v>68</v>
      </c>
      <c r="C26" s="36" t="s">
        <v>87</v>
      </c>
      <c r="D26" s="37" t="s">
        <v>54</v>
      </c>
      <c r="E26" s="30" t="s">
        <v>10</v>
      </c>
      <c r="F26" s="37">
        <v>35</v>
      </c>
      <c r="G26" s="30">
        <v>0.22</v>
      </c>
      <c r="H26" s="13">
        <v>1490000</v>
      </c>
      <c r="I26" s="48">
        <f>F26*G26*H26</f>
        <v>11473000</v>
      </c>
      <c r="J26" s="49"/>
      <c r="K26" s="11"/>
    </row>
    <row r="27" spans="1:11" ht="35.1" customHeight="1">
      <c r="A27" s="110"/>
      <c r="B27" s="53" t="s">
        <v>89</v>
      </c>
      <c r="C27" s="36" t="s">
        <v>88</v>
      </c>
      <c r="D27" s="37" t="s">
        <v>77</v>
      </c>
      <c r="E27" s="30" t="s">
        <v>10</v>
      </c>
      <c r="F27" s="37">
        <v>15</v>
      </c>
      <c r="G27" s="30">
        <v>0.12</v>
      </c>
      <c r="H27" s="13">
        <v>1490000</v>
      </c>
      <c r="I27" s="48">
        <f t="shared" si="0"/>
        <v>2681999.9999999995</v>
      </c>
      <c r="J27" s="49"/>
      <c r="K27" s="11"/>
    </row>
    <row r="28" spans="1:11" ht="35.1" customHeight="1">
      <c r="A28" s="110"/>
      <c r="B28" s="43" t="s">
        <v>69</v>
      </c>
      <c r="C28" s="36" t="s">
        <v>84</v>
      </c>
      <c r="D28" s="37" t="s">
        <v>29</v>
      </c>
      <c r="E28" s="30" t="s">
        <v>10</v>
      </c>
      <c r="F28" s="37">
        <v>20</v>
      </c>
      <c r="G28" s="12">
        <v>0.36</v>
      </c>
      <c r="H28" s="13">
        <v>1490000</v>
      </c>
      <c r="I28" s="48">
        <f>F28*G28*H28</f>
        <v>10727999.999999998</v>
      </c>
      <c r="J28" s="49"/>
      <c r="K28" s="11"/>
    </row>
    <row r="29" spans="1:11" ht="35.1" customHeight="1">
      <c r="A29" s="110"/>
      <c r="B29" s="42" t="s">
        <v>68</v>
      </c>
      <c r="C29" s="36" t="s">
        <v>85</v>
      </c>
      <c r="D29" s="37" t="s">
        <v>3</v>
      </c>
      <c r="E29" s="30" t="s">
        <v>10</v>
      </c>
      <c r="F29" s="37">
        <v>20</v>
      </c>
      <c r="G29" s="30">
        <v>0.22</v>
      </c>
      <c r="H29" s="13">
        <v>1490000</v>
      </c>
      <c r="I29" s="48">
        <f>F29*G29*H29</f>
        <v>6556000.0000000009</v>
      </c>
      <c r="J29" s="49"/>
      <c r="K29" s="11"/>
    </row>
    <row r="30" spans="1:11" ht="35.1" customHeight="1">
      <c r="A30" s="110"/>
      <c r="B30" s="53" t="s">
        <v>89</v>
      </c>
      <c r="C30" s="36" t="s">
        <v>88</v>
      </c>
      <c r="D30" s="37" t="s">
        <v>77</v>
      </c>
      <c r="E30" s="30" t="s">
        <v>10</v>
      </c>
      <c r="F30" s="37">
        <v>15</v>
      </c>
      <c r="G30" s="30">
        <v>0.12</v>
      </c>
      <c r="H30" s="13">
        <v>1490000</v>
      </c>
      <c r="I30" s="48">
        <f t="shared" si="0"/>
        <v>2681999.9999999995</v>
      </c>
      <c r="J30" s="49"/>
      <c r="K30" s="11"/>
    </row>
    <row r="31" spans="1:11" ht="35.1" customHeight="1">
      <c r="A31" s="102">
        <v>4</v>
      </c>
      <c r="B31" s="102" t="s">
        <v>83</v>
      </c>
      <c r="C31" s="36" t="s">
        <v>84</v>
      </c>
      <c r="D31" s="37" t="s">
        <v>29</v>
      </c>
      <c r="E31" s="30" t="s">
        <v>10</v>
      </c>
      <c r="F31" s="37">
        <v>35</v>
      </c>
      <c r="G31" s="30">
        <v>0.36</v>
      </c>
      <c r="H31" s="13">
        <v>1490000</v>
      </c>
      <c r="I31" s="48">
        <f t="shared" si="0"/>
        <v>18774000</v>
      </c>
      <c r="J31" s="49"/>
      <c r="K31" s="11"/>
    </row>
    <row r="32" spans="1:11" ht="35.1" customHeight="1">
      <c r="A32" s="103"/>
      <c r="B32" s="103"/>
      <c r="C32" s="36" t="s">
        <v>85</v>
      </c>
      <c r="D32" s="37" t="s">
        <v>3</v>
      </c>
      <c r="E32" s="30" t="s">
        <v>10</v>
      </c>
      <c r="F32" s="39">
        <v>20</v>
      </c>
      <c r="G32" s="15">
        <v>0.22</v>
      </c>
      <c r="H32" s="13">
        <v>1490000</v>
      </c>
      <c r="I32" s="48">
        <f t="shared" si="0"/>
        <v>6556000.0000000009</v>
      </c>
      <c r="J32" s="49"/>
      <c r="K32" s="11"/>
    </row>
    <row r="33" spans="1:11" ht="35.1" customHeight="1">
      <c r="A33" s="98" t="s">
        <v>71</v>
      </c>
      <c r="B33" s="114"/>
      <c r="C33" s="114"/>
      <c r="D33" s="114"/>
      <c r="E33" s="114"/>
      <c r="F33" s="68">
        <f>SUM(F19:F32)</f>
        <v>275</v>
      </c>
      <c r="G33" s="67"/>
      <c r="H33" s="66"/>
      <c r="I33" s="33">
        <f>SUM(I19:I32)</f>
        <v>109664000</v>
      </c>
      <c r="J33" s="127"/>
      <c r="K33" s="11"/>
    </row>
    <row r="34" spans="1:11">
      <c r="A34" s="24"/>
      <c r="B34" s="55"/>
      <c r="C34" s="24"/>
      <c r="D34" s="24"/>
      <c r="E34" s="24"/>
      <c r="F34" s="40"/>
      <c r="G34" s="24"/>
      <c r="H34" s="24"/>
      <c r="I34" s="49"/>
      <c r="J34" s="49"/>
      <c r="K34" s="11"/>
    </row>
    <row r="35" spans="1:11">
      <c r="A35" s="111" t="s">
        <v>34</v>
      </c>
      <c r="B35" s="111"/>
      <c r="C35" s="111"/>
      <c r="D35" s="111"/>
      <c r="E35" s="111"/>
      <c r="F35" s="111"/>
      <c r="G35" s="111"/>
      <c r="H35" s="111"/>
      <c r="I35" s="111"/>
      <c r="J35" s="73"/>
      <c r="K35" s="11"/>
    </row>
    <row r="36" spans="1:11" ht="28.5">
      <c r="A36" s="56" t="s">
        <v>4</v>
      </c>
      <c r="B36" s="5" t="s">
        <v>5</v>
      </c>
      <c r="C36" s="98" t="s">
        <v>28</v>
      </c>
      <c r="D36" s="99"/>
      <c r="E36" s="98" t="s">
        <v>31</v>
      </c>
      <c r="F36" s="99"/>
      <c r="G36" s="56" t="s">
        <v>11</v>
      </c>
      <c r="H36" s="58" t="s">
        <v>1</v>
      </c>
      <c r="I36" s="51" t="s">
        <v>9</v>
      </c>
      <c r="J36" s="128"/>
      <c r="K36" s="11"/>
    </row>
    <row r="37" spans="1:11">
      <c r="A37" s="61">
        <v>1</v>
      </c>
      <c r="B37" s="62" t="s">
        <v>12</v>
      </c>
      <c r="C37" s="112"/>
      <c r="D37" s="113"/>
      <c r="E37" s="112"/>
      <c r="F37" s="113"/>
      <c r="G37" s="12"/>
      <c r="H37" s="13"/>
      <c r="I37" s="47"/>
      <c r="J37" s="49"/>
      <c r="K37" s="11"/>
    </row>
    <row r="38" spans="1:11" ht="42.75">
      <c r="A38" s="56">
        <v>2</v>
      </c>
      <c r="B38" s="5" t="s">
        <v>35</v>
      </c>
      <c r="C38" s="115"/>
      <c r="D38" s="116"/>
      <c r="E38" s="115"/>
      <c r="F38" s="116"/>
      <c r="G38" s="30"/>
      <c r="H38" s="17"/>
      <c r="I38" s="48">
        <f>H39+H46</f>
        <v>2990000</v>
      </c>
      <c r="J38" s="49"/>
      <c r="K38" s="11"/>
    </row>
    <row r="39" spans="1:11" ht="30">
      <c r="A39" s="7">
        <v>2.1</v>
      </c>
      <c r="B39" s="4" t="s">
        <v>39</v>
      </c>
      <c r="C39" s="115"/>
      <c r="D39" s="116"/>
      <c r="E39" s="115"/>
      <c r="F39" s="116"/>
      <c r="G39" s="30"/>
      <c r="H39" s="79">
        <f>SUM(H40:H45)</f>
        <v>2440000</v>
      </c>
      <c r="I39" s="34"/>
      <c r="J39" s="129"/>
      <c r="K39" s="11"/>
    </row>
    <row r="40" spans="1:11">
      <c r="A40" s="56"/>
      <c r="B40" s="6" t="s">
        <v>37</v>
      </c>
      <c r="C40" s="115" t="s">
        <v>36</v>
      </c>
      <c r="D40" s="116"/>
      <c r="E40" s="115">
        <v>1</v>
      </c>
      <c r="F40" s="116"/>
      <c r="G40" s="3">
        <v>400000</v>
      </c>
      <c r="H40" s="18">
        <f t="shared" ref="H40:H45" si="1">E40*G40</f>
        <v>400000</v>
      </c>
      <c r="I40" s="52"/>
      <c r="J40" s="130"/>
      <c r="K40" s="11"/>
    </row>
    <row r="41" spans="1:11">
      <c r="A41" s="56"/>
      <c r="B41" s="6" t="s">
        <v>75</v>
      </c>
      <c r="C41" s="115" t="s">
        <v>36</v>
      </c>
      <c r="D41" s="116"/>
      <c r="E41" s="115">
        <v>2</v>
      </c>
      <c r="F41" s="116"/>
      <c r="G41" s="3">
        <v>350000</v>
      </c>
      <c r="H41" s="18">
        <f t="shared" si="1"/>
        <v>700000</v>
      </c>
      <c r="I41" s="52"/>
      <c r="J41" s="130"/>
      <c r="K41" s="11"/>
    </row>
    <row r="42" spans="1:11">
      <c r="A42" s="56"/>
      <c r="B42" s="6" t="s">
        <v>74</v>
      </c>
      <c r="C42" s="115" t="s">
        <v>36</v>
      </c>
      <c r="D42" s="116"/>
      <c r="E42" s="115">
        <v>2</v>
      </c>
      <c r="F42" s="116"/>
      <c r="G42" s="3">
        <v>325000</v>
      </c>
      <c r="H42" s="18">
        <f t="shared" si="1"/>
        <v>650000</v>
      </c>
      <c r="I42" s="52"/>
      <c r="J42" s="130"/>
      <c r="K42" s="11"/>
    </row>
    <row r="43" spans="1:11">
      <c r="A43" s="56"/>
      <c r="B43" s="6" t="s">
        <v>13</v>
      </c>
      <c r="C43" s="115" t="s">
        <v>36</v>
      </c>
      <c r="D43" s="116"/>
      <c r="E43" s="115">
        <v>1</v>
      </c>
      <c r="F43" s="116"/>
      <c r="G43" s="3">
        <v>150000</v>
      </c>
      <c r="H43" s="18">
        <f t="shared" si="1"/>
        <v>150000</v>
      </c>
      <c r="I43" s="52"/>
      <c r="J43" s="130"/>
      <c r="K43" s="11"/>
    </row>
    <row r="44" spans="1:11">
      <c r="A44" s="56"/>
      <c r="B44" s="6" t="s">
        <v>38</v>
      </c>
      <c r="C44" s="115" t="s">
        <v>36</v>
      </c>
      <c r="D44" s="116"/>
      <c r="E44" s="115">
        <v>1</v>
      </c>
      <c r="F44" s="116"/>
      <c r="G44" s="3">
        <v>150000</v>
      </c>
      <c r="H44" s="18">
        <f t="shared" si="1"/>
        <v>150000</v>
      </c>
      <c r="I44" s="52"/>
      <c r="J44" s="130"/>
      <c r="K44" s="11"/>
    </row>
    <row r="45" spans="1:11" ht="30">
      <c r="A45" s="56"/>
      <c r="B45" s="6" t="s">
        <v>44</v>
      </c>
      <c r="C45" s="115"/>
      <c r="D45" s="116"/>
      <c r="E45" s="115">
        <v>1</v>
      </c>
      <c r="F45" s="116"/>
      <c r="G45" s="3">
        <v>390000</v>
      </c>
      <c r="H45" s="18">
        <f t="shared" si="1"/>
        <v>390000</v>
      </c>
      <c r="I45" s="52"/>
      <c r="J45" s="130"/>
      <c r="K45" s="11"/>
    </row>
    <row r="46" spans="1:11">
      <c r="A46" s="7">
        <v>2.2000000000000002</v>
      </c>
      <c r="B46" s="4" t="s">
        <v>40</v>
      </c>
      <c r="C46" s="115"/>
      <c r="D46" s="116"/>
      <c r="E46" s="115"/>
      <c r="F46" s="116"/>
      <c r="G46" s="3"/>
      <c r="H46" s="80">
        <f>SUM(H47:H48)</f>
        <v>550000</v>
      </c>
      <c r="I46" s="52"/>
      <c r="J46" s="130"/>
      <c r="K46" s="11"/>
    </row>
    <row r="47" spans="1:11" ht="30">
      <c r="A47" s="56"/>
      <c r="B47" s="6" t="s">
        <v>41</v>
      </c>
      <c r="C47" s="115" t="s">
        <v>20</v>
      </c>
      <c r="D47" s="116"/>
      <c r="E47" s="115">
        <v>2</v>
      </c>
      <c r="F47" s="116"/>
      <c r="G47" s="3">
        <v>150000</v>
      </c>
      <c r="H47" s="18">
        <f>E47*G47</f>
        <v>300000</v>
      </c>
      <c r="I47" s="52"/>
      <c r="J47" s="130"/>
      <c r="K47" s="11"/>
    </row>
    <row r="48" spans="1:11" ht="30">
      <c r="A48" s="56"/>
      <c r="B48" s="6" t="s">
        <v>42</v>
      </c>
      <c r="C48" s="115" t="s">
        <v>20</v>
      </c>
      <c r="D48" s="116"/>
      <c r="E48" s="115">
        <v>2</v>
      </c>
      <c r="F48" s="116"/>
      <c r="G48" s="3">
        <v>125000</v>
      </c>
      <c r="H48" s="18">
        <f>E48*G48</f>
        <v>250000</v>
      </c>
      <c r="I48" s="52"/>
      <c r="J48" s="130"/>
      <c r="K48" s="11"/>
    </row>
    <row r="49" spans="1:11">
      <c r="A49" s="54">
        <v>3</v>
      </c>
      <c r="B49" s="26" t="s">
        <v>14</v>
      </c>
      <c r="C49" s="117"/>
      <c r="D49" s="117"/>
      <c r="E49" s="118"/>
      <c r="F49" s="119"/>
      <c r="G49" s="2"/>
      <c r="H49" s="82"/>
      <c r="I49" s="86">
        <f>H58</f>
        <v>1346000</v>
      </c>
      <c r="J49" s="131"/>
      <c r="K49" s="11"/>
    </row>
    <row r="50" spans="1:11">
      <c r="A50" s="19">
        <v>3.1</v>
      </c>
      <c r="B50" s="9" t="s">
        <v>45</v>
      </c>
      <c r="C50" s="117"/>
      <c r="D50" s="117"/>
      <c r="E50" s="118"/>
      <c r="F50" s="119"/>
      <c r="G50" s="2"/>
      <c r="H50" s="2"/>
      <c r="I50" s="52"/>
      <c r="J50" s="130"/>
      <c r="K50" s="11"/>
    </row>
    <row r="51" spans="1:11">
      <c r="A51" s="90"/>
      <c r="B51" s="27" t="s">
        <v>15</v>
      </c>
      <c r="C51" s="117" t="s">
        <v>16</v>
      </c>
      <c r="D51" s="117"/>
      <c r="E51" s="118"/>
      <c r="F51" s="119"/>
      <c r="G51" s="20"/>
      <c r="H51" s="2"/>
      <c r="I51" s="52"/>
      <c r="J51" s="130"/>
      <c r="K51" s="11"/>
    </row>
    <row r="52" spans="1:11">
      <c r="A52" s="90"/>
      <c r="B52" s="27" t="s">
        <v>17</v>
      </c>
      <c r="C52" s="117" t="s">
        <v>16</v>
      </c>
      <c r="D52" s="117"/>
      <c r="E52" s="118"/>
      <c r="F52" s="119"/>
      <c r="G52" s="20"/>
      <c r="H52" s="2"/>
      <c r="I52" s="52"/>
      <c r="J52" s="130"/>
      <c r="K52" s="11"/>
    </row>
    <row r="53" spans="1:11">
      <c r="A53" s="90"/>
      <c r="B53" s="27" t="s">
        <v>18</v>
      </c>
      <c r="C53" s="117" t="s">
        <v>16</v>
      </c>
      <c r="D53" s="117"/>
      <c r="E53" s="118"/>
      <c r="F53" s="119"/>
      <c r="G53" s="20"/>
      <c r="H53" s="2"/>
      <c r="I53" s="52"/>
      <c r="J53" s="130"/>
      <c r="K53" s="11"/>
    </row>
    <row r="54" spans="1:11">
      <c r="A54" s="90"/>
      <c r="B54" s="27" t="s">
        <v>19</v>
      </c>
      <c r="C54" s="117" t="s">
        <v>20</v>
      </c>
      <c r="D54" s="117"/>
      <c r="E54" s="118"/>
      <c r="F54" s="119"/>
      <c r="G54" s="20"/>
      <c r="H54" s="2"/>
      <c r="I54" s="52"/>
      <c r="J54" s="130"/>
      <c r="K54" s="11"/>
    </row>
    <row r="55" spans="1:11" ht="30">
      <c r="A55" s="90"/>
      <c r="B55" s="27" t="s">
        <v>21</v>
      </c>
      <c r="C55" s="120" t="s">
        <v>20</v>
      </c>
      <c r="D55" s="121"/>
      <c r="E55" s="118"/>
      <c r="F55" s="119"/>
      <c r="G55" s="20"/>
      <c r="H55" s="2"/>
      <c r="I55" s="52"/>
      <c r="J55" s="130"/>
      <c r="K55" s="11"/>
    </row>
    <row r="56" spans="1:11">
      <c r="A56" s="90"/>
      <c r="B56" s="27" t="s">
        <v>22</v>
      </c>
      <c r="C56" s="117" t="s">
        <v>16</v>
      </c>
      <c r="D56" s="117"/>
      <c r="E56" s="118"/>
      <c r="F56" s="119"/>
      <c r="G56" s="20"/>
      <c r="H56" s="2"/>
      <c r="I56" s="52"/>
      <c r="J56" s="130"/>
      <c r="K56" s="11"/>
    </row>
    <row r="57" spans="1:11" ht="30">
      <c r="A57" s="90"/>
      <c r="B57" s="27" t="s">
        <v>23</v>
      </c>
      <c r="C57" s="120" t="s">
        <v>24</v>
      </c>
      <c r="D57" s="121"/>
      <c r="E57" s="118"/>
      <c r="F57" s="119"/>
      <c r="G57" s="20"/>
      <c r="H57" s="20"/>
      <c r="I57" s="52"/>
      <c r="J57" s="130"/>
      <c r="K57" s="11"/>
    </row>
    <row r="58" spans="1:11" ht="30">
      <c r="A58" s="19">
        <v>3.2</v>
      </c>
      <c r="B58" s="9" t="s">
        <v>46</v>
      </c>
      <c r="C58" s="120" t="s">
        <v>24</v>
      </c>
      <c r="D58" s="121"/>
      <c r="E58" s="118"/>
      <c r="F58" s="119"/>
      <c r="G58" s="20"/>
      <c r="H58" s="85">
        <f>588000+758000</f>
        <v>1346000</v>
      </c>
      <c r="I58" s="35"/>
      <c r="J58" s="132">
        <f>120000000-C13</f>
        <v>0</v>
      </c>
      <c r="K58" s="11"/>
    </row>
    <row r="59" spans="1:11">
      <c r="A59" s="19">
        <v>3.3</v>
      </c>
      <c r="B59" s="9" t="s">
        <v>25</v>
      </c>
      <c r="C59" s="120" t="s">
        <v>24</v>
      </c>
      <c r="D59" s="121"/>
      <c r="E59" s="118"/>
      <c r="F59" s="119"/>
      <c r="G59" s="20"/>
      <c r="H59" s="2"/>
      <c r="I59" s="52"/>
      <c r="J59" s="130"/>
      <c r="K59" s="11"/>
    </row>
    <row r="60" spans="1:11" ht="30">
      <c r="A60" s="54">
        <v>4</v>
      </c>
      <c r="B60" s="9" t="s">
        <v>48</v>
      </c>
      <c r="C60" s="120"/>
      <c r="D60" s="121"/>
      <c r="E60" s="118"/>
      <c r="F60" s="119"/>
      <c r="G60" s="57"/>
      <c r="H60" s="2"/>
      <c r="I60" s="52"/>
      <c r="J60" s="130"/>
      <c r="K60" s="11"/>
    </row>
    <row r="61" spans="1:11" ht="60">
      <c r="A61" s="54">
        <v>5</v>
      </c>
      <c r="B61" s="9" t="s">
        <v>70</v>
      </c>
      <c r="C61" s="120" t="s">
        <v>43</v>
      </c>
      <c r="D61" s="121"/>
      <c r="E61" s="120" t="s">
        <v>47</v>
      </c>
      <c r="F61" s="121"/>
      <c r="G61" s="64" t="s">
        <v>76</v>
      </c>
      <c r="H61" s="21">
        <f>120000000*5%</f>
        <v>6000000</v>
      </c>
      <c r="I61" s="35">
        <f>H61</f>
        <v>6000000</v>
      </c>
      <c r="J61" s="132"/>
      <c r="K61" s="11"/>
    </row>
    <row r="62" spans="1:11" ht="22.5" customHeight="1">
      <c r="A62" s="122" t="s">
        <v>72</v>
      </c>
      <c r="B62" s="122"/>
      <c r="C62" s="122"/>
      <c r="D62" s="122"/>
      <c r="E62" s="122"/>
      <c r="F62" s="122"/>
      <c r="G62" s="98"/>
      <c r="H62" s="98"/>
      <c r="I62" s="81">
        <f>I38+I49+I61</f>
        <v>10336000</v>
      </c>
      <c r="J62" s="133"/>
      <c r="K62" s="11"/>
    </row>
    <row r="63" spans="1:11" ht="15.75">
      <c r="G63" s="29"/>
      <c r="K63" s="11"/>
    </row>
    <row r="64" spans="1:11">
      <c r="A64" s="1"/>
      <c r="B64" s="1"/>
      <c r="F64" s="1"/>
      <c r="I64" s="1"/>
      <c r="J64" s="1"/>
      <c r="K64" s="11"/>
    </row>
    <row r="65" spans="1:11">
      <c r="A65" s="1"/>
      <c r="B65" s="1"/>
      <c r="F65" s="1"/>
      <c r="I65" s="1"/>
      <c r="J65" s="1"/>
      <c r="K65" s="11"/>
    </row>
    <row r="66" spans="1:11">
      <c r="A66" s="1"/>
      <c r="B66" s="1"/>
      <c r="F66" s="1"/>
      <c r="I66" s="1"/>
      <c r="J66" s="1"/>
      <c r="K66" s="11"/>
    </row>
    <row r="67" spans="1:11">
      <c r="A67" s="1"/>
      <c r="B67" s="1"/>
      <c r="F67" s="1"/>
      <c r="I67" s="1"/>
      <c r="J67" s="1"/>
      <c r="K67" s="11"/>
    </row>
    <row r="68" spans="1:11">
      <c r="A68" s="1"/>
      <c r="B68" s="1"/>
      <c r="F68" s="1"/>
      <c r="I68" s="1"/>
      <c r="J68" s="1"/>
      <c r="K68" s="11"/>
    </row>
    <row r="69" spans="1:11">
      <c r="A69" s="1"/>
      <c r="B69" s="1"/>
      <c r="F69" s="1"/>
      <c r="I69" s="1"/>
      <c r="J69" s="1"/>
      <c r="K69" s="10"/>
    </row>
    <row r="70" spans="1:11">
      <c r="A70" s="1"/>
      <c r="B70" s="1"/>
      <c r="F70" s="1"/>
      <c r="I70" s="1"/>
      <c r="J70" s="1"/>
      <c r="K70" s="10"/>
    </row>
    <row r="71" spans="1:11">
      <c r="A71" s="1"/>
      <c r="B71" s="1"/>
      <c r="F71" s="1"/>
      <c r="I71" s="1"/>
      <c r="J71" s="1"/>
      <c r="K71" s="10"/>
    </row>
    <row r="72" spans="1:11">
      <c r="A72" s="1"/>
      <c r="B72" s="1"/>
      <c r="F72" s="1"/>
      <c r="I72" s="1"/>
      <c r="J72" s="1"/>
      <c r="K72" s="10"/>
    </row>
    <row r="73" spans="1:11">
      <c r="A73" s="1"/>
      <c r="B73" s="1"/>
      <c r="F73" s="1"/>
      <c r="I73" s="1"/>
      <c r="J73" s="1"/>
      <c r="K73" s="10"/>
    </row>
    <row r="74" spans="1:11">
      <c r="A74" s="1"/>
      <c r="B74" s="1"/>
      <c r="F74" s="1"/>
      <c r="I74" s="1"/>
      <c r="J74" s="1"/>
      <c r="K74" s="10"/>
    </row>
    <row r="75" spans="1:11">
      <c r="A75" s="1"/>
      <c r="B75" s="1"/>
      <c r="F75" s="1"/>
      <c r="I75" s="1"/>
      <c r="J75" s="1"/>
      <c r="K75" s="10"/>
    </row>
  </sheetData>
  <mergeCells count="93">
    <mergeCell ref="E56:F56"/>
    <mergeCell ref="C57:D57"/>
    <mergeCell ref="E57:F57"/>
    <mergeCell ref="A62:H62"/>
    <mergeCell ref="E61:F61"/>
    <mergeCell ref="C59:D59"/>
    <mergeCell ref="E59:F59"/>
    <mergeCell ref="C60:D60"/>
    <mergeCell ref="E60:F60"/>
    <mergeCell ref="C61:D61"/>
    <mergeCell ref="C50:D50"/>
    <mergeCell ref="E50:F50"/>
    <mergeCell ref="C58:D58"/>
    <mergeCell ref="E58:F58"/>
    <mergeCell ref="A51:A57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31:A32"/>
    <mergeCell ref="B31:B32"/>
    <mergeCell ref="A35:I35"/>
    <mergeCell ref="C37:D37"/>
    <mergeCell ref="E37:F37"/>
    <mergeCell ref="A33:E33"/>
    <mergeCell ref="A13:B13"/>
    <mergeCell ref="C13:D13"/>
    <mergeCell ref="E13:F13"/>
    <mergeCell ref="C36:D36"/>
    <mergeCell ref="E36:F36"/>
    <mergeCell ref="A15:I15"/>
    <mergeCell ref="A16:I16"/>
    <mergeCell ref="A17:A18"/>
    <mergeCell ref="B17:B18"/>
    <mergeCell ref="C17:C18"/>
    <mergeCell ref="D17:D18"/>
    <mergeCell ref="E17:E18"/>
    <mergeCell ref="F17:F18"/>
    <mergeCell ref="G17:H17"/>
    <mergeCell ref="I17:I18"/>
    <mergeCell ref="A22:A30"/>
    <mergeCell ref="C11:D11"/>
    <mergeCell ref="E11:F11"/>
    <mergeCell ref="C12:D12"/>
    <mergeCell ref="E12:F12"/>
    <mergeCell ref="C10:D10"/>
    <mergeCell ref="E10:F10"/>
    <mergeCell ref="G6:I6"/>
    <mergeCell ref="C7:D7"/>
    <mergeCell ref="E7:F7"/>
    <mergeCell ref="A1:I1"/>
    <mergeCell ref="A2:I2"/>
    <mergeCell ref="A3:I3"/>
    <mergeCell ref="A4:I4"/>
    <mergeCell ref="G5:I5"/>
    <mergeCell ref="C8:D8"/>
    <mergeCell ref="E8:F8"/>
    <mergeCell ref="C9:D9"/>
    <mergeCell ref="A6:A7"/>
    <mergeCell ref="B6:B7"/>
    <mergeCell ref="C6:F6"/>
    <mergeCell ref="E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 toan KPDT Co 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2016-09-06T10:00:41Z</cp:lastPrinted>
  <dcterms:created xsi:type="dcterms:W3CDTF">2016-08-04T01:54:41Z</dcterms:created>
  <dcterms:modified xsi:type="dcterms:W3CDTF">2020-03-13T09:45:51Z</dcterms:modified>
</cp:coreProperties>
</file>