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65" windowWidth="8580" windowHeight="1455" activeTab="1"/>
  </bookViews>
  <sheets>
    <sheet name="Du toan KPDT Co so" sheetId="5" r:id="rId1"/>
    <sheet name="Bảng Tổng hợp cấp Cơ sở" sheetId="6" r:id="rId2"/>
  </sheets>
  <definedNames>
    <definedName name="_xlnm.Print_Area" localSheetId="0">'Du toan KPDT Co so'!$A$1:$I$62</definedName>
  </definedNames>
  <calcPr calcId="145621"/>
</workbook>
</file>

<file path=xl/calcChain.xml><?xml version="1.0" encoding="utf-8"?>
<calcChain xmlns="http://schemas.openxmlformats.org/spreadsheetml/2006/main">
  <c r="I24" i="6" l="1"/>
  <c r="I23" i="6"/>
  <c r="I22" i="6"/>
  <c r="I25" i="6" s="1"/>
  <c r="I21" i="6"/>
  <c r="F19" i="6"/>
  <c r="G18" i="6"/>
  <c r="G16" i="6"/>
  <c r="G17" i="6"/>
  <c r="G15" i="6"/>
  <c r="H15" i="6" s="1"/>
  <c r="I15" i="6" s="1"/>
  <c r="G13" i="6"/>
  <c r="H13" i="6" s="1"/>
  <c r="G14" i="6"/>
  <c r="G12" i="6"/>
  <c r="G8" i="6"/>
  <c r="G9" i="6"/>
  <c r="G10" i="6"/>
  <c r="H10" i="6" s="1"/>
  <c r="G11" i="6"/>
  <c r="H11" i="6" s="1"/>
  <c r="G7" i="6"/>
  <c r="H18" i="6"/>
  <c r="J17" i="6"/>
  <c r="H17" i="6"/>
  <c r="J16" i="6"/>
  <c r="H16" i="6"/>
  <c r="I16" i="6" s="1"/>
  <c r="J15" i="6"/>
  <c r="H14" i="6"/>
  <c r="J12" i="6"/>
  <c r="H12" i="6"/>
  <c r="H9" i="6"/>
  <c r="H8" i="6"/>
  <c r="J7" i="6"/>
  <c r="H7" i="6"/>
  <c r="F33" i="5"/>
  <c r="H61" i="5"/>
  <c r="L9" i="5"/>
  <c r="L8" i="5"/>
  <c r="L7" i="5"/>
  <c r="L6" i="5"/>
  <c r="I7" i="6" l="1"/>
  <c r="J19" i="6"/>
  <c r="I17" i="6"/>
  <c r="I12" i="6"/>
  <c r="H19" i="6"/>
  <c r="I19" i="6" l="1"/>
  <c r="I49" i="5" l="1"/>
  <c r="H48" i="5"/>
  <c r="H47" i="5"/>
  <c r="H45" i="5"/>
  <c r="H44" i="5"/>
  <c r="H43" i="5"/>
  <c r="H42" i="5"/>
  <c r="H41" i="5"/>
  <c r="H40" i="5"/>
  <c r="I32" i="5"/>
  <c r="I31" i="5"/>
  <c r="I30" i="5"/>
  <c r="I29" i="5"/>
  <c r="I28" i="5"/>
  <c r="I27" i="5"/>
  <c r="I26" i="5"/>
  <c r="I25" i="5"/>
  <c r="I24" i="5"/>
  <c r="I23" i="5"/>
  <c r="I22" i="5"/>
  <c r="I19" i="5"/>
  <c r="I33" i="5" l="1"/>
  <c r="C8" i="5" s="1"/>
  <c r="I39" i="5"/>
  <c r="G8" i="5" l="1"/>
  <c r="I61" i="5" l="1"/>
  <c r="I62" i="5" l="1"/>
  <c r="K58" i="5" s="1"/>
  <c r="C12" i="5" l="1"/>
  <c r="C13" i="5" s="1"/>
  <c r="E8" i="5" s="1"/>
  <c r="G12" i="5" l="1"/>
  <c r="G13" i="5" s="1"/>
  <c r="E12" i="5"/>
  <c r="E13" i="5" s="1"/>
</calcChain>
</file>

<file path=xl/sharedStrings.xml><?xml version="1.0" encoding="utf-8"?>
<sst xmlns="http://schemas.openxmlformats.org/spreadsheetml/2006/main" count="191" uniqueCount="120">
  <si>
    <t>STT</t>
  </si>
  <si>
    <t>Báo cáo kết quả thu thập tài liệu, dữ liệu</t>
  </si>
  <si>
    <t>Họ và tên</t>
  </si>
  <si>
    <t>Thành tiền</t>
  </si>
  <si>
    <t>Chức danh</t>
  </si>
  <si>
    <t>Thư ký khoa học</t>
  </si>
  <si>
    <t>TT</t>
  </si>
  <si>
    <t>Nội dung các khoản chi</t>
  </si>
  <si>
    <t>Kinh phí</t>
  </si>
  <si>
    <t>Chi khác</t>
  </si>
  <si>
    <t>Khoản 1: Trả công lao động</t>
  </si>
  <si>
    <t>Tổng tiền</t>
  </si>
  <si>
    <t>ngày</t>
  </si>
  <si>
    <t>Định mức</t>
  </si>
  <si>
    <t>Công tác phí</t>
  </si>
  <si>
    <t>Thư ký Hội đồng</t>
  </si>
  <si>
    <t xml:space="preserve">Chi khác  </t>
  </si>
  <si>
    <t>Chủ trì</t>
  </si>
  <si>
    <t>buổi</t>
  </si>
  <si>
    <t xml:space="preserve">Thư ký </t>
  </si>
  <si>
    <t>Đại biểu</t>
  </si>
  <si>
    <t>Báo cáo trình bày tại hội thảo</t>
  </si>
  <si>
    <t>bài</t>
  </si>
  <si>
    <t>Báo cáo theo đặt hàng nhưng không trình bày tại hội thảo</t>
  </si>
  <si>
    <t>Nước uống</t>
  </si>
  <si>
    <t>- Chi khác (photo, pano, hoa, thuê mướn...)</t>
  </si>
  <si>
    <t>Hoá đơn tài chính</t>
  </si>
  <si>
    <t>Dịch tài liệu</t>
  </si>
  <si>
    <t>Số ngày công</t>
  </si>
  <si>
    <t>Tiền công 
1 ngày</t>
  </si>
  <si>
    <t>Nội dung thuê khoán</t>
  </si>
  <si>
    <t>Đơn vị</t>
  </si>
  <si>
    <t>Chủ nhiệm đề tài</t>
  </si>
  <si>
    <t>Xây dựng thuyết minh chi tiết được duyệt</t>
  </si>
  <si>
    <t>Số lượng/
số người</t>
  </si>
  <si>
    <t>Lương cơ sở</t>
  </si>
  <si>
    <t>Hệ số tiền công ngày</t>
  </si>
  <si>
    <t>Khoản 5. Chi khác</t>
  </si>
  <si>
    <t>Tổ chức đánh giá nghiệm thu nội bộ (Nghiệm thu cấp cơ sở)</t>
  </si>
  <si>
    <t>Người</t>
  </si>
  <si>
    <t>Chủ tịch Hội đồng</t>
  </si>
  <si>
    <t>Thư ký Hành chính</t>
  </si>
  <si>
    <t>Chi họp hội đồng nghiệm thu nội bộ</t>
  </si>
  <si>
    <t>Chi nhận xét đánh giá</t>
  </si>
  <si>
    <t>Nhận xét đánh giá của uỷ viên phản biện</t>
  </si>
  <si>
    <t>Nhận xét đánh giá của uỷ viên Hội đồng</t>
  </si>
  <si>
    <t>Năm</t>
  </si>
  <si>
    <t>Chi khác (trà, cafe, nước, VPP…)</t>
  </si>
  <si>
    <t xml:space="preserve">Hội thảo, toạ đàm </t>
  </si>
  <si>
    <t>Văn phòng phẩm, Photo tài liệu, pano…</t>
  </si>
  <si>
    <t>5% tổng KP
 đề tài</t>
  </si>
  <si>
    <t>Chi khác trực tiếp liên quan đến đề tài…</t>
  </si>
  <si>
    <t>Tổng cộng</t>
  </si>
  <si>
    <t>Đơn vị tính: Đồng</t>
  </si>
  <si>
    <t>Tổng số</t>
  </si>
  <si>
    <t>Nguyên, vật liệu, năng lượng</t>
  </si>
  <si>
    <t>Xây dựng, sửa chữa nhỏ</t>
  </si>
  <si>
    <t>Thành viên chính</t>
  </si>
  <si>
    <t>Nội dung nghiên cứu 
chuyên môn</t>
  </si>
  <si>
    <t>Trả công lao động</t>
  </si>
  <si>
    <t>Thiết bị, máy móc chuyên dùng</t>
  </si>
  <si>
    <t>Nguồn vốn</t>
  </si>
  <si>
    <t>NSNN</t>
  </si>
  <si>
    <t>Tự có</t>
  </si>
  <si>
    <t>Khác</t>
  </si>
  <si>
    <t>Tỷ lệ %</t>
  </si>
  <si>
    <r>
      <t xml:space="preserve">GIẢI TRÌNH CHI TIẾT CÁC KHOẢN CHI
</t>
    </r>
    <r>
      <rPr>
        <i/>
        <sz val="11"/>
        <rFont val="Times New Roman"/>
        <family val="1"/>
      </rPr>
      <t>(Đơn vị: đồng)</t>
    </r>
  </si>
  <si>
    <t>Người thực hiện</t>
  </si>
  <si>
    <t>Nội dung nhiệm vụ</t>
  </si>
  <si>
    <t>Nội dung chuyên môn thứ 1: …</t>
  </si>
  <si>
    <t>Nội dung chuyên môn thứ 2: …</t>
  </si>
  <si>
    <t>Công việc 1: ….</t>
  </si>
  <si>
    <t>Nội dung chuyên môn thứ 3: …</t>
  </si>
  <si>
    <t>- Công việc 2: ...</t>
  </si>
  <si>
    <t xml:space="preserve">- Công việc 1: </t>
  </si>
  <si>
    <t>- Công việc 2: …</t>
  </si>
  <si>
    <t>- Công việc 1: …</t>
  </si>
  <si>
    <r>
      <t xml:space="preserve">Quản lý chung đề tài KH&amp;CN </t>
    </r>
    <r>
      <rPr>
        <i/>
        <sz val="11"/>
        <rFont val="Times New Roman"/>
        <family val="1"/>
      </rPr>
      <t>(Hoạt động quản lý gián tiếp: kế toán, thư ký hành chính)</t>
    </r>
  </si>
  <si>
    <t>Tổng cộng (1)</t>
  </si>
  <si>
    <t>Tổng cộng (5)</t>
  </si>
  <si>
    <t>Số tài khoản, Ngân hàng, chi nhánh, MST</t>
  </si>
  <si>
    <t>Hội đồng nghiệm thu cơ sở</t>
  </si>
  <si>
    <t>Chi khác (in ấn, đóng bìa)</t>
  </si>
  <si>
    <t>Tổng cộng I:</t>
  </si>
  <si>
    <t>Tổng cộng II:</t>
  </si>
  <si>
    <t>II. Chi khác</t>
  </si>
  <si>
    <t>I. Trả công lao động</t>
  </si>
  <si>
    <t>Uỷ viên Hội đồng</t>
  </si>
  <si>
    <t>Uỷ viên phản biện</t>
  </si>
  <si>
    <t>Phần nháp tổng hợp</t>
  </si>
  <si>
    <t>Tiền công Chủ nhiệm một ngày</t>
  </si>
  <si>
    <t>Tiền công Thành viên chính và TKKH một ngày</t>
  </si>
  <si>
    <t>Tiền công Thành viên một ngày</t>
  </si>
  <si>
    <t>Báo cáo tổng hợp ND chuyên môn 3</t>
  </si>
  <si>
    <t>Báo cáo tổng hợp ND chuyên môn 1</t>
  </si>
  <si>
    <t>Báo cáo tổng hợp ND chuyên môn 2</t>
  </si>
  <si>
    <t>Tiền công Nhân viên hỗ trợ một ngày</t>
  </si>
  <si>
    <t>Báo cáo khoa học tổng kết đề tài (Báo cáo chính, BC tóm tắt, BC tự đánh giá)</t>
  </si>
  <si>
    <t>DỰ TOÁN KINH PHÍ THỰC HIỆN ĐỀ TÀI
(Kèm theo Hợp đồng số: …..-20/HĐKH, ký ngày 15 tháng 1 năm 2020)</t>
  </si>
  <si>
    <t>Tên đề tài: "…………………………………………………………………………………………………………."</t>
  </si>
  <si>
    <t>Chủ nhiệm đề tài: ………………………………</t>
  </si>
  <si>
    <t xml:space="preserve">Kinh phí: Chín mươi triệu đồng </t>
  </si>
  <si>
    <t>Nguyễn Văn A</t>
  </si>
  <si>
    <t>Nguyễn Văn B</t>
  </si>
  <si>
    <t>Nguyễn Văn C</t>
  </si>
  <si>
    <t>Nguyễn Văn D</t>
  </si>
  <si>
    <t>Nguyễn Văn E</t>
  </si>
  <si>
    <t>BẢNG TỔNG HỢP TIỀN CÔNG LAO ĐỘNG 
(Kèm theo Hợp đồng số: …..-20/HĐKH, ký ngày 15 tháng 1 năm 2020)</t>
  </si>
  <si>
    <t>Tổng ngày công 1 người</t>
  </si>
  <si>
    <t>Số tài khoản: ………
Ngân hàng: ………..
Chi nhánh: ………...</t>
  </si>
  <si>
    <t>Số tài khoản: ………
Ngân hàng: ………..
Chi nhánh: …………</t>
  </si>
  <si>
    <t>Công việc 1 (Nội dung 1): …………</t>
  </si>
  <si>
    <t>Công việc 1 (Nội dung 3): …………</t>
  </si>
  <si>
    <t>Công việc 2 (Nội dung 1): …………</t>
  </si>
  <si>
    <t>Công việc 1 (Nội dung 2): …………</t>
  </si>
  <si>
    <t>Công việc 2 (Nội dung 2): …………</t>
  </si>
  <si>
    <t>Công việc 2 (Nội dung 3): …………</t>
  </si>
  <si>
    <t>Quản lý chung đề tài KH&amp;CN
 (Hoạt động quản lý gián tiếp: kế toán, thư ký HC)</t>
  </si>
  <si>
    <t>Điền đầy đủ thông tin:
Họ &amp; tên người nhận tiền:…………....
Số tài khoản: ……………….……...……
Ngân hàng: ………………..…………....
Chi nhánh: ………………………...…….</t>
  </si>
  <si>
    <t>5% tổng KPđề tài/năm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</si>
</sst>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rgb="FF0038A8"/>
      <name val="Times New Roman"/>
      <family val="1"/>
    </font>
    <font>
      <b/>
      <sz val="11"/>
      <color rgb="FF0038A8"/>
      <name val="Times New Roman"/>
      <family val="1"/>
    </font>
    <font>
      <b/>
      <i/>
      <sz val="11"/>
      <color rgb="FF0038A8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1"/>
      <color rgb="FFC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i/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09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left" vertical="center" wrapText="1"/>
    </xf>
    <xf numFmtId="0" fontId="8" fillId="0" borderId="0" xfId="2" applyFont="1" applyFill="1" applyAlignment="1">
      <alignment wrapText="1"/>
    </xf>
    <xf numFmtId="0" fontId="8" fillId="0" borderId="0" xfId="2" applyFont="1" applyFill="1" applyBorder="1" applyAlignment="1">
      <alignment wrapText="1"/>
    </xf>
    <xf numFmtId="2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1" fillId="0" borderId="1" xfId="2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>
      <alignment vertical="center" wrapText="1"/>
    </xf>
    <xf numFmtId="0" fontId="8" fillId="0" borderId="1" xfId="2" applyFont="1" applyBorder="1" applyAlignment="1">
      <alignment vertical="center"/>
    </xf>
    <xf numFmtId="3" fontId="8" fillId="0" borderId="1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3" fontId="13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165" fontId="15" fillId="2" borderId="1" xfId="1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3" fontId="15" fillId="0" borderId="1" xfId="2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2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horizontal="right"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13" fillId="0" borderId="1" xfId="2" applyNumberFormat="1" applyFont="1" applyBorder="1" applyAlignment="1">
      <alignment horizontal="center" vertical="center"/>
    </xf>
    <xf numFmtId="3" fontId="14" fillId="0" borderId="1" xfId="2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wrapText="1"/>
    </xf>
    <xf numFmtId="165" fontId="9" fillId="0" borderId="0" xfId="1" applyNumberFormat="1" applyFont="1" applyAlignment="1">
      <alignment vertical="center" wrapText="1"/>
    </xf>
    <xf numFmtId="165" fontId="9" fillId="0" borderId="0" xfId="1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vertical="center" wrapText="1"/>
    </xf>
    <xf numFmtId="165" fontId="2" fillId="0" borderId="0" xfId="1" applyNumberFormat="1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8" fillId="0" borderId="3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 wrapText="1"/>
    </xf>
    <xf numFmtId="165" fontId="8" fillId="0" borderId="0" xfId="2" applyNumberFormat="1" applyFont="1" applyFill="1" applyBorder="1" applyAlignment="1">
      <alignment wrapText="1"/>
    </xf>
    <xf numFmtId="3" fontId="4" fillId="3" borderId="0" xfId="0" applyNumberFormat="1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1" applyNumberFormat="1" applyFont="1" applyFill="1" applyBorder="1" applyAlignment="1">
      <alignment vertical="center" wrapText="1"/>
    </xf>
    <xf numFmtId="165" fontId="2" fillId="4" borderId="1" xfId="1" applyNumberFormat="1" applyFont="1" applyFill="1" applyBorder="1" applyAlignment="1">
      <alignment vertical="center"/>
    </xf>
    <xf numFmtId="165" fontId="2" fillId="4" borderId="1" xfId="0" applyNumberFormat="1" applyFont="1" applyFill="1" applyBorder="1" applyAlignment="1">
      <alignment horizontal="right" vertical="center"/>
    </xf>
    <xf numFmtId="0" fontId="0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0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165" fontId="8" fillId="7" borderId="1" xfId="1" applyNumberFormat="1" applyFont="1" applyFill="1" applyBorder="1" applyAlignment="1">
      <alignment horizontal="center" vertical="center"/>
    </xf>
    <xf numFmtId="165" fontId="8" fillId="7" borderId="2" xfId="0" applyNumberFormat="1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165" fontId="8" fillId="7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25" fillId="0" borderId="1" xfId="1" applyNumberFormat="1" applyFont="1" applyBorder="1" applyAlignment="1">
      <alignment horizontal="center" vertical="center" wrapText="1"/>
    </xf>
    <xf numFmtId="165" fontId="25" fillId="0" borderId="1" xfId="1" applyNumberFormat="1" applyFont="1" applyBorder="1" applyAlignment="1">
      <alignment horizontal="right" vertical="center"/>
    </xf>
    <xf numFmtId="0" fontId="8" fillId="0" borderId="3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7" borderId="1" xfId="1" applyNumberFormat="1" applyFont="1" applyFill="1" applyBorder="1" applyAlignment="1">
      <alignment horizontal="center" vertical="center" wrapText="1"/>
    </xf>
    <xf numFmtId="165" fontId="2" fillId="6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65" fontId="2" fillId="6" borderId="1" xfId="1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right" vertical="center"/>
    </xf>
    <xf numFmtId="165" fontId="7" fillId="0" borderId="1" xfId="1" applyNumberFormat="1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3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52" workbookViewId="0">
      <selection activeCell="G32" sqref="G32"/>
    </sheetView>
  </sheetViews>
  <sheetFormatPr defaultColWidth="8.85546875" defaultRowHeight="15" x14ac:dyDescent="0.25"/>
  <cols>
    <col min="1" max="1" width="4.140625" style="17" customWidth="1"/>
    <col min="2" max="2" width="26.7109375" style="26" customWidth="1"/>
    <col min="3" max="3" width="15.42578125" style="1" customWidth="1"/>
    <col min="4" max="4" width="10.42578125" style="1" customWidth="1"/>
    <col min="5" max="5" width="5.28515625" style="1" customWidth="1"/>
    <col min="6" max="6" width="5.7109375" style="41" customWidth="1"/>
    <col min="7" max="7" width="11.42578125" style="1" customWidth="1"/>
    <col min="8" max="8" width="10" style="1" customWidth="1"/>
    <col min="9" max="9" width="11.7109375" style="53" customWidth="1"/>
    <col min="10" max="10" width="8.7109375" style="79" customWidth="1"/>
    <col min="11" max="11" width="42.42578125" style="1" customWidth="1"/>
    <col min="12" max="12" width="11.28515625" style="1" customWidth="1"/>
    <col min="13" max="16384" width="8.85546875" style="1"/>
  </cols>
  <sheetData>
    <row r="1" spans="1:13" ht="38.25" customHeight="1" x14ac:dyDescent="0.25">
      <c r="A1" s="97" t="s">
        <v>98</v>
      </c>
      <c r="B1" s="97"/>
      <c r="C1" s="97"/>
      <c r="D1" s="97"/>
      <c r="E1" s="97"/>
      <c r="F1" s="97"/>
      <c r="G1" s="97"/>
      <c r="H1" s="97"/>
      <c r="I1" s="97"/>
      <c r="J1" s="131"/>
      <c r="K1" s="131"/>
    </row>
    <row r="2" spans="1:13" s="133" customFormat="1" ht="18" customHeight="1" x14ac:dyDescent="0.25">
      <c r="A2" s="132" t="s">
        <v>99</v>
      </c>
      <c r="B2" s="132"/>
      <c r="C2" s="132"/>
      <c r="D2" s="132"/>
      <c r="E2" s="132"/>
      <c r="F2" s="132"/>
      <c r="G2" s="132"/>
      <c r="H2" s="132"/>
      <c r="I2" s="132"/>
    </row>
    <row r="3" spans="1:13" s="133" customFormat="1" ht="22.5" customHeight="1" x14ac:dyDescent="0.25">
      <c r="A3" s="132" t="s">
        <v>100</v>
      </c>
      <c r="B3" s="132"/>
      <c r="C3" s="132"/>
      <c r="D3" s="132"/>
      <c r="E3" s="132"/>
      <c r="F3" s="132"/>
      <c r="G3" s="132"/>
      <c r="H3" s="132"/>
      <c r="I3" s="132"/>
    </row>
    <row r="4" spans="1:13" s="133" customFormat="1" ht="14.45" customHeight="1" x14ac:dyDescent="0.25">
      <c r="A4" s="132" t="s">
        <v>101</v>
      </c>
      <c r="B4" s="132"/>
      <c r="C4" s="132"/>
      <c r="D4" s="132"/>
      <c r="E4" s="132"/>
      <c r="F4" s="132"/>
      <c r="G4" s="132"/>
      <c r="H4" s="132"/>
      <c r="I4" s="132"/>
    </row>
    <row r="5" spans="1:13" ht="16.899999999999999" customHeight="1" x14ac:dyDescent="0.25">
      <c r="G5" s="98" t="s">
        <v>53</v>
      </c>
      <c r="H5" s="98"/>
      <c r="I5" s="98"/>
      <c r="K5" s="85" t="s">
        <v>89</v>
      </c>
      <c r="L5" s="85"/>
      <c r="M5" s="85"/>
    </row>
    <row r="6" spans="1:13" ht="21.75" customHeight="1" x14ac:dyDescent="0.25">
      <c r="A6" s="94" t="s">
        <v>6</v>
      </c>
      <c r="B6" s="95" t="s">
        <v>7</v>
      </c>
      <c r="C6" s="94" t="s">
        <v>54</v>
      </c>
      <c r="D6" s="94"/>
      <c r="E6" s="94"/>
      <c r="F6" s="94"/>
      <c r="G6" s="94" t="s">
        <v>61</v>
      </c>
      <c r="H6" s="94"/>
      <c r="I6" s="94"/>
      <c r="K6" s="15" t="s">
        <v>90</v>
      </c>
      <c r="L6" s="79">
        <f>0.36*1490000</f>
        <v>536400</v>
      </c>
    </row>
    <row r="7" spans="1:13" ht="20.25" customHeight="1" x14ac:dyDescent="0.25">
      <c r="A7" s="94"/>
      <c r="B7" s="95"/>
      <c r="C7" s="95" t="s">
        <v>8</v>
      </c>
      <c r="D7" s="95"/>
      <c r="E7" s="96" t="s">
        <v>65</v>
      </c>
      <c r="F7" s="96"/>
      <c r="G7" s="69" t="s">
        <v>62</v>
      </c>
      <c r="H7" s="69" t="s">
        <v>63</v>
      </c>
      <c r="I7" s="69" t="s">
        <v>64</v>
      </c>
      <c r="K7" s="15" t="s">
        <v>91</v>
      </c>
      <c r="L7" s="79">
        <f>0.22*1490000</f>
        <v>327800</v>
      </c>
    </row>
    <row r="8" spans="1:13" ht="25.15" customHeight="1" x14ac:dyDescent="0.25">
      <c r="A8" s="29">
        <v>1</v>
      </c>
      <c r="B8" s="23" t="s">
        <v>59</v>
      </c>
      <c r="C8" s="91">
        <f>I33</f>
        <v>82397000</v>
      </c>
      <c r="D8" s="91"/>
      <c r="E8" s="92">
        <f>C8*100/C13</f>
        <v>91.552222222222227</v>
      </c>
      <c r="F8" s="92"/>
      <c r="G8" s="34">
        <f>C8</f>
        <v>82397000</v>
      </c>
      <c r="H8" s="69"/>
      <c r="I8" s="47"/>
      <c r="K8" s="15" t="s">
        <v>92</v>
      </c>
      <c r="L8" s="79">
        <f>0.12*1490000</f>
        <v>178800</v>
      </c>
    </row>
    <row r="9" spans="1:13" ht="25.15" customHeight="1" x14ac:dyDescent="0.25">
      <c r="A9" s="29">
        <v>2</v>
      </c>
      <c r="B9" s="23" t="s">
        <v>55</v>
      </c>
      <c r="C9" s="93"/>
      <c r="D9" s="93"/>
      <c r="E9" s="92"/>
      <c r="F9" s="92"/>
      <c r="G9" s="35"/>
      <c r="H9" s="69"/>
      <c r="I9" s="47"/>
      <c r="K9" s="15" t="s">
        <v>96</v>
      </c>
      <c r="L9" s="79">
        <f>0.1*1490000</f>
        <v>149000</v>
      </c>
    </row>
    <row r="10" spans="1:13" ht="25.15" customHeight="1" x14ac:dyDescent="0.25">
      <c r="A10" s="29">
        <v>3</v>
      </c>
      <c r="B10" s="23" t="s">
        <v>60</v>
      </c>
      <c r="C10" s="93"/>
      <c r="D10" s="93"/>
      <c r="E10" s="92"/>
      <c r="F10" s="92"/>
      <c r="G10" s="35"/>
      <c r="H10" s="69"/>
      <c r="I10" s="47"/>
    </row>
    <row r="11" spans="1:13" ht="21.75" customHeight="1" x14ac:dyDescent="0.25">
      <c r="A11" s="29">
        <v>4</v>
      </c>
      <c r="B11" s="23" t="s">
        <v>56</v>
      </c>
      <c r="C11" s="93"/>
      <c r="D11" s="93"/>
      <c r="E11" s="92"/>
      <c r="F11" s="92"/>
      <c r="G11" s="35"/>
      <c r="H11" s="69"/>
      <c r="I11" s="47"/>
    </row>
    <row r="12" spans="1:13" ht="25.15" customHeight="1" x14ac:dyDescent="0.25">
      <c r="A12" s="29">
        <v>5</v>
      </c>
      <c r="B12" s="9" t="s">
        <v>9</v>
      </c>
      <c r="C12" s="91">
        <f>I62</f>
        <v>7603000</v>
      </c>
      <c r="D12" s="93"/>
      <c r="E12" s="92">
        <f>C12*100/C13</f>
        <v>8.4477777777777785</v>
      </c>
      <c r="F12" s="92"/>
      <c r="G12" s="74">
        <f>C12</f>
        <v>7603000</v>
      </c>
      <c r="H12" s="24"/>
      <c r="I12" s="48"/>
      <c r="L12" s="87"/>
      <c r="M12" s="86"/>
    </row>
    <row r="13" spans="1:13" ht="23.45" customHeight="1" x14ac:dyDescent="0.25">
      <c r="A13" s="94" t="s">
        <v>52</v>
      </c>
      <c r="B13" s="94"/>
      <c r="C13" s="99">
        <f>C8+C12</f>
        <v>90000000</v>
      </c>
      <c r="D13" s="100"/>
      <c r="E13" s="92">
        <f>SUM(E8:F12)</f>
        <v>100</v>
      </c>
      <c r="F13" s="93"/>
      <c r="G13" s="75">
        <f>SUM(G8:G12)</f>
        <v>90000000</v>
      </c>
      <c r="H13" s="24"/>
      <c r="I13" s="48"/>
      <c r="L13" s="79"/>
    </row>
    <row r="14" spans="1:13" ht="20.25" customHeight="1" x14ac:dyDescent="0.25">
      <c r="I14" s="49"/>
      <c r="L14" s="79"/>
    </row>
    <row r="15" spans="1:13" x14ac:dyDescent="0.25">
      <c r="A15" s="103" t="s">
        <v>66</v>
      </c>
      <c r="B15" s="103"/>
      <c r="C15" s="103"/>
      <c r="D15" s="103"/>
      <c r="E15" s="103"/>
      <c r="F15" s="103"/>
      <c r="G15" s="103"/>
      <c r="H15" s="103"/>
      <c r="I15" s="103"/>
      <c r="J15" s="80"/>
      <c r="K15" s="88"/>
      <c r="L15" s="79"/>
    </row>
    <row r="16" spans="1:13" ht="18.600000000000001" customHeight="1" x14ac:dyDescent="0.25">
      <c r="A16" s="104" t="s">
        <v>10</v>
      </c>
      <c r="B16" s="104"/>
      <c r="C16" s="104"/>
      <c r="D16" s="104"/>
      <c r="E16" s="104"/>
      <c r="F16" s="104"/>
      <c r="G16" s="104"/>
      <c r="H16" s="104"/>
      <c r="I16" s="104"/>
      <c r="J16" s="81"/>
      <c r="K16" s="15"/>
      <c r="L16" s="79"/>
    </row>
    <row r="17" spans="1:11" x14ac:dyDescent="0.25">
      <c r="A17" s="105" t="s">
        <v>6</v>
      </c>
      <c r="B17" s="107" t="s">
        <v>30</v>
      </c>
      <c r="C17" s="105" t="s">
        <v>67</v>
      </c>
      <c r="D17" s="105" t="s">
        <v>4</v>
      </c>
      <c r="E17" s="105" t="s">
        <v>31</v>
      </c>
      <c r="F17" s="109" t="s">
        <v>28</v>
      </c>
      <c r="G17" s="101" t="s">
        <v>13</v>
      </c>
      <c r="H17" s="102"/>
      <c r="I17" s="111" t="s">
        <v>11</v>
      </c>
    </row>
    <row r="18" spans="1:11" ht="28.5" x14ac:dyDescent="0.25">
      <c r="A18" s="106"/>
      <c r="B18" s="108"/>
      <c r="C18" s="106"/>
      <c r="D18" s="106"/>
      <c r="E18" s="106"/>
      <c r="F18" s="110"/>
      <c r="G18" s="76" t="s">
        <v>36</v>
      </c>
      <c r="H18" s="76" t="s">
        <v>35</v>
      </c>
      <c r="I18" s="112"/>
    </row>
    <row r="19" spans="1:11" ht="35.1" customHeight="1" x14ac:dyDescent="0.25">
      <c r="A19" s="76">
        <v>1</v>
      </c>
      <c r="B19" s="77" t="s">
        <v>33</v>
      </c>
      <c r="C19" s="134" t="s">
        <v>102</v>
      </c>
      <c r="D19" s="39" t="s">
        <v>32</v>
      </c>
      <c r="E19" s="78" t="s">
        <v>12</v>
      </c>
      <c r="F19" s="39">
        <v>20</v>
      </c>
      <c r="G19" s="13">
        <v>0.36</v>
      </c>
      <c r="H19" s="14">
        <v>1490000</v>
      </c>
      <c r="I19" s="50">
        <f>F19*G19*H19</f>
        <v>10727999.999999998</v>
      </c>
    </row>
    <row r="20" spans="1:11" ht="35.1" customHeight="1" x14ac:dyDescent="0.25">
      <c r="A20" s="71">
        <v>2</v>
      </c>
      <c r="B20" s="6" t="s">
        <v>1</v>
      </c>
      <c r="C20" s="135" t="s">
        <v>103</v>
      </c>
      <c r="D20" s="40"/>
      <c r="E20" s="31"/>
      <c r="F20" s="40"/>
      <c r="G20" s="13"/>
      <c r="H20" s="14"/>
      <c r="I20" s="51"/>
    </row>
    <row r="21" spans="1:11" ht="35.1" customHeight="1" x14ac:dyDescent="0.25">
      <c r="A21" s="71">
        <v>3</v>
      </c>
      <c r="B21" s="6" t="s">
        <v>58</v>
      </c>
      <c r="C21" s="31"/>
      <c r="D21" s="31"/>
      <c r="E21" s="31"/>
      <c r="F21" s="40"/>
      <c r="G21" s="31"/>
      <c r="H21" s="14"/>
      <c r="I21" s="51"/>
    </row>
    <row r="22" spans="1:11" ht="35.1" customHeight="1" x14ac:dyDescent="0.25">
      <c r="A22" s="113"/>
      <c r="B22" s="44" t="s">
        <v>69</v>
      </c>
      <c r="C22" s="134" t="s">
        <v>102</v>
      </c>
      <c r="D22" s="135" t="s">
        <v>32</v>
      </c>
      <c r="E22" s="31" t="s">
        <v>12</v>
      </c>
      <c r="F22" s="40">
        <v>10</v>
      </c>
      <c r="G22" s="13">
        <v>0.36</v>
      </c>
      <c r="H22" s="14">
        <v>1490000</v>
      </c>
      <c r="I22" s="51">
        <f>F22*G22*H22</f>
        <v>5363999.9999999991</v>
      </c>
    </row>
    <row r="23" spans="1:11" ht="35.1" customHeight="1" x14ac:dyDescent="0.25">
      <c r="A23" s="113"/>
      <c r="B23" s="57" t="s">
        <v>76</v>
      </c>
      <c r="C23" s="135" t="s">
        <v>103</v>
      </c>
      <c r="D23" s="135" t="s">
        <v>5</v>
      </c>
      <c r="E23" s="31" t="s">
        <v>12</v>
      </c>
      <c r="F23" s="40">
        <v>30</v>
      </c>
      <c r="G23" s="31">
        <v>0.22</v>
      </c>
      <c r="H23" s="14">
        <v>1490000</v>
      </c>
      <c r="I23" s="51">
        <f>F23*G23*H23</f>
        <v>9834000</v>
      </c>
      <c r="K23" s="12"/>
    </row>
    <row r="24" spans="1:11" ht="35.1" customHeight="1" x14ac:dyDescent="0.25">
      <c r="A24" s="113"/>
      <c r="B24" s="57" t="s">
        <v>73</v>
      </c>
      <c r="C24" s="135" t="s">
        <v>104</v>
      </c>
      <c r="D24" s="135" t="s">
        <v>57</v>
      </c>
      <c r="E24" s="31" t="s">
        <v>12</v>
      </c>
      <c r="F24" s="40">
        <v>30</v>
      </c>
      <c r="G24" s="31">
        <v>0.22</v>
      </c>
      <c r="H24" s="14">
        <v>1490000</v>
      </c>
      <c r="I24" s="51">
        <f t="shared" ref="I24:I32" si="0">F24*G24*H24</f>
        <v>9834000</v>
      </c>
      <c r="K24" s="12"/>
    </row>
    <row r="25" spans="1:11" ht="35.1" customHeight="1" x14ac:dyDescent="0.25">
      <c r="A25" s="113"/>
      <c r="B25" s="44" t="s">
        <v>70</v>
      </c>
      <c r="C25" s="134" t="s">
        <v>102</v>
      </c>
      <c r="D25" s="135" t="s">
        <v>32</v>
      </c>
      <c r="E25" s="31" t="s">
        <v>12</v>
      </c>
      <c r="F25" s="40">
        <v>10</v>
      </c>
      <c r="G25" s="31">
        <v>0.36</v>
      </c>
      <c r="H25" s="14">
        <v>1490000</v>
      </c>
      <c r="I25" s="51">
        <f>F25*G25*H25</f>
        <v>5363999.9999999991</v>
      </c>
      <c r="K25" s="12"/>
    </row>
    <row r="26" spans="1:11" ht="35.1" customHeight="1" x14ac:dyDescent="0.25">
      <c r="A26" s="113"/>
      <c r="B26" s="45" t="s">
        <v>71</v>
      </c>
      <c r="C26" s="135" t="s">
        <v>105</v>
      </c>
      <c r="D26" s="135" t="s">
        <v>57</v>
      </c>
      <c r="E26" s="31" t="s">
        <v>12</v>
      </c>
      <c r="F26" s="40">
        <v>30</v>
      </c>
      <c r="G26" s="31">
        <v>0.22</v>
      </c>
      <c r="H26" s="14">
        <v>1490000</v>
      </c>
      <c r="I26" s="51">
        <f>F26*G26*H26</f>
        <v>9834000</v>
      </c>
      <c r="K26" s="12"/>
    </row>
    <row r="27" spans="1:11" ht="35.1" customHeight="1" x14ac:dyDescent="0.25">
      <c r="A27" s="113"/>
      <c r="B27" s="57" t="s">
        <v>75</v>
      </c>
      <c r="C27" s="135" t="s">
        <v>106</v>
      </c>
      <c r="D27" s="135" t="s">
        <v>57</v>
      </c>
      <c r="E27" s="31" t="s">
        <v>12</v>
      </c>
      <c r="F27" s="40">
        <v>10</v>
      </c>
      <c r="G27" s="31">
        <v>0.22</v>
      </c>
      <c r="H27" s="14">
        <v>1490000</v>
      </c>
      <c r="I27" s="51">
        <f t="shared" si="0"/>
        <v>3278000.0000000005</v>
      </c>
      <c r="K27" s="12"/>
    </row>
    <row r="28" spans="1:11" ht="35.1" customHeight="1" x14ac:dyDescent="0.25">
      <c r="A28" s="113"/>
      <c r="B28" s="46" t="s">
        <v>72</v>
      </c>
      <c r="C28" s="134" t="s">
        <v>102</v>
      </c>
      <c r="D28" s="135" t="s">
        <v>32</v>
      </c>
      <c r="E28" s="31" t="s">
        <v>12</v>
      </c>
      <c r="F28" s="40">
        <v>10</v>
      </c>
      <c r="G28" s="13">
        <v>0.36</v>
      </c>
      <c r="H28" s="14">
        <v>1490000</v>
      </c>
      <c r="I28" s="51">
        <f>F28*G28*H28</f>
        <v>5363999.9999999991</v>
      </c>
      <c r="K28" s="12"/>
    </row>
    <row r="29" spans="1:11" ht="35.1" customHeight="1" x14ac:dyDescent="0.25">
      <c r="A29" s="113"/>
      <c r="B29" s="57" t="s">
        <v>74</v>
      </c>
      <c r="C29" s="135" t="s">
        <v>103</v>
      </c>
      <c r="D29" s="135" t="s">
        <v>5</v>
      </c>
      <c r="E29" s="31" t="s">
        <v>12</v>
      </c>
      <c r="F29" s="40">
        <v>10</v>
      </c>
      <c r="G29" s="31">
        <v>0.22</v>
      </c>
      <c r="H29" s="14">
        <v>1490000</v>
      </c>
      <c r="I29" s="51">
        <f>F29*G29*H29</f>
        <v>3278000.0000000005</v>
      </c>
      <c r="K29" s="12"/>
    </row>
    <row r="30" spans="1:11" ht="35.1" customHeight="1" x14ac:dyDescent="0.25">
      <c r="A30" s="113"/>
      <c r="B30" s="57" t="s">
        <v>73</v>
      </c>
      <c r="C30" s="135" t="s">
        <v>106</v>
      </c>
      <c r="D30" s="135" t="s">
        <v>57</v>
      </c>
      <c r="E30" s="31" t="s">
        <v>12</v>
      </c>
      <c r="F30" s="40">
        <v>20</v>
      </c>
      <c r="G30" s="31">
        <v>0.22</v>
      </c>
      <c r="H30" s="14">
        <v>1490000</v>
      </c>
      <c r="I30" s="51">
        <f t="shared" si="0"/>
        <v>6556000.0000000009</v>
      </c>
      <c r="K30" s="12"/>
    </row>
    <row r="31" spans="1:11" ht="35.1" customHeight="1" x14ac:dyDescent="0.25">
      <c r="A31" s="105">
        <v>4</v>
      </c>
      <c r="B31" s="105" t="s">
        <v>97</v>
      </c>
      <c r="C31" s="134" t="s">
        <v>102</v>
      </c>
      <c r="D31" s="135" t="s">
        <v>32</v>
      </c>
      <c r="E31" s="31" t="s">
        <v>12</v>
      </c>
      <c r="F31" s="40">
        <v>15</v>
      </c>
      <c r="G31" s="31">
        <v>0.36</v>
      </c>
      <c r="H31" s="14">
        <v>1490000</v>
      </c>
      <c r="I31" s="51">
        <f t="shared" si="0"/>
        <v>8045999.9999999991</v>
      </c>
      <c r="K31" s="12"/>
    </row>
    <row r="32" spans="1:11" ht="35.1" customHeight="1" x14ac:dyDescent="0.25">
      <c r="A32" s="106"/>
      <c r="B32" s="106"/>
      <c r="C32" s="135" t="s">
        <v>103</v>
      </c>
      <c r="D32" s="135" t="s">
        <v>5</v>
      </c>
      <c r="E32" s="31" t="s">
        <v>12</v>
      </c>
      <c r="F32" s="42">
        <v>15</v>
      </c>
      <c r="G32" s="16">
        <v>0.22</v>
      </c>
      <c r="H32" s="14">
        <v>1490000</v>
      </c>
      <c r="I32" s="51">
        <f t="shared" si="0"/>
        <v>4917000</v>
      </c>
      <c r="K32" s="12"/>
    </row>
    <row r="33" spans="1:11" ht="35.1" customHeight="1" x14ac:dyDescent="0.25">
      <c r="A33" s="101" t="s">
        <v>78</v>
      </c>
      <c r="B33" s="117"/>
      <c r="C33" s="117"/>
      <c r="D33" s="117"/>
      <c r="E33" s="117"/>
      <c r="F33" s="84">
        <f>SUM(F19:F32)</f>
        <v>210</v>
      </c>
      <c r="G33" s="83"/>
      <c r="H33" s="82"/>
      <c r="I33" s="36">
        <f>SUM(I19:I32)</f>
        <v>82397000</v>
      </c>
      <c r="K33" s="12"/>
    </row>
    <row r="34" spans="1:11" x14ac:dyDescent="0.25">
      <c r="A34" s="25"/>
      <c r="B34" s="70"/>
      <c r="C34" s="25"/>
      <c r="D34" s="25"/>
      <c r="E34" s="25"/>
      <c r="F34" s="43"/>
      <c r="G34" s="25"/>
      <c r="H34" s="25"/>
      <c r="I34" s="52"/>
      <c r="K34" s="12"/>
    </row>
    <row r="35" spans="1:11" x14ac:dyDescent="0.25">
      <c r="A35" s="114" t="s">
        <v>37</v>
      </c>
      <c r="B35" s="114"/>
      <c r="C35" s="114"/>
      <c r="D35" s="114"/>
      <c r="E35" s="114"/>
      <c r="F35" s="114"/>
      <c r="G35" s="114"/>
      <c r="H35" s="114"/>
      <c r="I35" s="114"/>
      <c r="K35" s="12"/>
    </row>
    <row r="36" spans="1:11" ht="28.5" x14ac:dyDescent="0.25">
      <c r="A36" s="71" t="s">
        <v>6</v>
      </c>
      <c r="B36" s="6" t="s">
        <v>7</v>
      </c>
      <c r="C36" s="101" t="s">
        <v>31</v>
      </c>
      <c r="D36" s="102"/>
      <c r="E36" s="101" t="s">
        <v>34</v>
      </c>
      <c r="F36" s="102"/>
      <c r="G36" s="71" t="s">
        <v>13</v>
      </c>
      <c r="H36" s="73" t="s">
        <v>3</v>
      </c>
      <c r="I36" s="54" t="s">
        <v>11</v>
      </c>
      <c r="K36" s="12"/>
    </row>
    <row r="37" spans="1:11" ht="40.5" customHeight="1" x14ac:dyDescent="0.25">
      <c r="A37" s="76">
        <v>1</v>
      </c>
      <c r="B37" s="77" t="s">
        <v>14</v>
      </c>
      <c r="C37" s="115"/>
      <c r="D37" s="116"/>
      <c r="E37" s="115"/>
      <c r="F37" s="116"/>
      <c r="G37" s="13"/>
      <c r="H37" s="14"/>
      <c r="I37" s="50"/>
      <c r="K37" s="12"/>
    </row>
    <row r="38" spans="1:11" ht="42.75" x14ac:dyDescent="0.25">
      <c r="A38" s="71">
        <v>2</v>
      </c>
      <c r="B38" s="6" t="s">
        <v>38</v>
      </c>
      <c r="C38" s="118"/>
      <c r="D38" s="119"/>
      <c r="E38" s="118"/>
      <c r="F38" s="119"/>
      <c r="G38" s="31"/>
      <c r="H38" s="18"/>
      <c r="I38" s="51"/>
      <c r="K38" s="12"/>
    </row>
    <row r="39" spans="1:11" ht="30" x14ac:dyDescent="0.25">
      <c r="A39" s="8">
        <v>2.1</v>
      </c>
      <c r="B39" s="5" t="s">
        <v>42</v>
      </c>
      <c r="C39" s="118"/>
      <c r="D39" s="119"/>
      <c r="E39" s="118"/>
      <c r="F39" s="119"/>
      <c r="G39" s="31"/>
      <c r="H39" s="18"/>
      <c r="I39" s="37">
        <f>SUM(H40:H48)</f>
        <v>2990000</v>
      </c>
      <c r="K39" s="12"/>
    </row>
    <row r="40" spans="1:11" ht="30" customHeight="1" x14ac:dyDescent="0.25">
      <c r="A40" s="71"/>
      <c r="B40" s="7" t="s">
        <v>40</v>
      </c>
      <c r="C40" s="118" t="s">
        <v>39</v>
      </c>
      <c r="D40" s="119"/>
      <c r="E40" s="118">
        <v>1</v>
      </c>
      <c r="F40" s="119"/>
      <c r="G40" s="4">
        <v>400000</v>
      </c>
      <c r="H40" s="19">
        <f t="shared" ref="H40:H45" si="1">E40*G40</f>
        <v>400000</v>
      </c>
      <c r="I40" s="55"/>
      <c r="K40" s="12"/>
    </row>
    <row r="41" spans="1:11" ht="30" customHeight="1" x14ac:dyDescent="0.25">
      <c r="A41" s="71"/>
      <c r="B41" s="7" t="s">
        <v>88</v>
      </c>
      <c r="C41" s="118" t="s">
        <v>39</v>
      </c>
      <c r="D41" s="119"/>
      <c r="E41" s="118">
        <v>2</v>
      </c>
      <c r="F41" s="119"/>
      <c r="G41" s="4">
        <v>350000</v>
      </c>
      <c r="H41" s="19">
        <f t="shared" si="1"/>
        <v>700000</v>
      </c>
      <c r="I41" s="55"/>
      <c r="K41" s="12"/>
    </row>
    <row r="42" spans="1:11" ht="30" customHeight="1" x14ac:dyDescent="0.25">
      <c r="A42" s="71"/>
      <c r="B42" s="7" t="s">
        <v>87</v>
      </c>
      <c r="C42" s="118" t="s">
        <v>39</v>
      </c>
      <c r="D42" s="119"/>
      <c r="E42" s="118">
        <v>2</v>
      </c>
      <c r="F42" s="119"/>
      <c r="G42" s="4">
        <v>325000</v>
      </c>
      <c r="H42" s="19">
        <f t="shared" si="1"/>
        <v>650000</v>
      </c>
      <c r="I42" s="55"/>
      <c r="K42" s="12"/>
    </row>
    <row r="43" spans="1:11" ht="30" customHeight="1" x14ac:dyDescent="0.25">
      <c r="A43" s="71"/>
      <c r="B43" s="7" t="s">
        <v>15</v>
      </c>
      <c r="C43" s="118" t="s">
        <v>39</v>
      </c>
      <c r="D43" s="119"/>
      <c r="E43" s="118">
        <v>1</v>
      </c>
      <c r="F43" s="119"/>
      <c r="G43" s="4">
        <v>150000</v>
      </c>
      <c r="H43" s="19">
        <f t="shared" si="1"/>
        <v>150000</v>
      </c>
      <c r="I43" s="55"/>
      <c r="K43" s="12"/>
    </row>
    <row r="44" spans="1:11" ht="30" customHeight="1" x14ac:dyDescent="0.25">
      <c r="A44" s="71"/>
      <c r="B44" s="7" t="s">
        <v>41</v>
      </c>
      <c r="C44" s="118" t="s">
        <v>39</v>
      </c>
      <c r="D44" s="119"/>
      <c r="E44" s="118">
        <v>1</v>
      </c>
      <c r="F44" s="119"/>
      <c r="G44" s="4">
        <v>150000</v>
      </c>
      <c r="H44" s="19">
        <f t="shared" si="1"/>
        <v>150000</v>
      </c>
      <c r="I44" s="55"/>
      <c r="K44" s="12"/>
    </row>
    <row r="45" spans="1:11" ht="30" customHeight="1" x14ac:dyDescent="0.25">
      <c r="A45" s="71"/>
      <c r="B45" s="7" t="s">
        <v>47</v>
      </c>
      <c r="C45" s="118"/>
      <c r="D45" s="119"/>
      <c r="E45" s="118">
        <v>1</v>
      </c>
      <c r="F45" s="119"/>
      <c r="G45" s="4">
        <v>390000</v>
      </c>
      <c r="H45" s="19">
        <f t="shared" si="1"/>
        <v>390000</v>
      </c>
      <c r="I45" s="55"/>
      <c r="K45" s="12"/>
    </row>
    <row r="46" spans="1:11" ht="39.950000000000003" customHeight="1" x14ac:dyDescent="0.25">
      <c r="A46" s="8">
        <v>2.2000000000000002</v>
      </c>
      <c r="B46" s="5" t="s">
        <v>43</v>
      </c>
      <c r="C46" s="118"/>
      <c r="D46" s="119"/>
      <c r="E46" s="118"/>
      <c r="F46" s="119"/>
      <c r="G46" s="4"/>
      <c r="H46" s="31"/>
      <c r="I46" s="55"/>
      <c r="K46" s="12"/>
    </row>
    <row r="47" spans="1:11" ht="30" customHeight="1" x14ac:dyDescent="0.25">
      <c r="A47" s="71"/>
      <c r="B47" s="7" t="s">
        <v>44</v>
      </c>
      <c r="C47" s="118" t="s">
        <v>22</v>
      </c>
      <c r="D47" s="119"/>
      <c r="E47" s="118">
        <v>2</v>
      </c>
      <c r="F47" s="119"/>
      <c r="G47" s="4">
        <v>150000</v>
      </c>
      <c r="H47" s="19">
        <f>E47*G47</f>
        <v>300000</v>
      </c>
      <c r="I47" s="55"/>
      <c r="K47" s="12"/>
    </row>
    <row r="48" spans="1:11" ht="30" customHeight="1" x14ac:dyDescent="0.25">
      <c r="A48" s="71"/>
      <c r="B48" s="7" t="s">
        <v>45</v>
      </c>
      <c r="C48" s="118" t="s">
        <v>22</v>
      </c>
      <c r="D48" s="119"/>
      <c r="E48" s="118">
        <v>2</v>
      </c>
      <c r="F48" s="119"/>
      <c r="G48" s="4">
        <v>125000</v>
      </c>
      <c r="H48" s="19">
        <f>E48*G48</f>
        <v>250000</v>
      </c>
      <c r="I48" s="55"/>
      <c r="K48" s="12"/>
    </row>
    <row r="49" spans="1:11" ht="39.950000000000003" customHeight="1" x14ac:dyDescent="0.25">
      <c r="A49" s="69">
        <v>3</v>
      </c>
      <c r="B49" s="27" t="s">
        <v>16</v>
      </c>
      <c r="C49" s="120"/>
      <c r="D49" s="120"/>
      <c r="E49" s="121"/>
      <c r="F49" s="122"/>
      <c r="G49" s="3"/>
      <c r="H49" s="3"/>
      <c r="I49" s="38">
        <f>H50+H58+H59</f>
        <v>113000</v>
      </c>
      <c r="K49" s="12"/>
    </row>
    <row r="50" spans="1:11" ht="30" customHeight="1" x14ac:dyDescent="0.25">
      <c r="A50" s="20">
        <v>3.1</v>
      </c>
      <c r="B50" s="10" t="s">
        <v>48</v>
      </c>
      <c r="C50" s="120"/>
      <c r="D50" s="120"/>
      <c r="E50" s="121"/>
      <c r="F50" s="122"/>
      <c r="G50" s="3"/>
      <c r="H50" s="3"/>
      <c r="I50" s="55"/>
      <c r="K50" s="12"/>
    </row>
    <row r="51" spans="1:11" ht="30" customHeight="1" x14ac:dyDescent="0.25">
      <c r="A51" s="94"/>
      <c r="B51" s="28" t="s">
        <v>17</v>
      </c>
      <c r="C51" s="120" t="s">
        <v>18</v>
      </c>
      <c r="D51" s="120"/>
      <c r="E51" s="121"/>
      <c r="F51" s="122"/>
      <c r="G51" s="21"/>
      <c r="H51" s="3"/>
      <c r="I51" s="55"/>
      <c r="K51" s="12"/>
    </row>
    <row r="52" spans="1:11" ht="30" customHeight="1" x14ac:dyDescent="0.25">
      <c r="A52" s="94"/>
      <c r="B52" s="28" t="s">
        <v>19</v>
      </c>
      <c r="C52" s="120" t="s">
        <v>18</v>
      </c>
      <c r="D52" s="120"/>
      <c r="E52" s="121"/>
      <c r="F52" s="122"/>
      <c r="G52" s="21"/>
      <c r="H52" s="3"/>
      <c r="I52" s="55"/>
      <c r="K52" s="12"/>
    </row>
    <row r="53" spans="1:11" ht="30" customHeight="1" x14ac:dyDescent="0.25">
      <c r="A53" s="94"/>
      <c r="B53" s="28" t="s">
        <v>20</v>
      </c>
      <c r="C53" s="120" t="s">
        <v>18</v>
      </c>
      <c r="D53" s="120"/>
      <c r="E53" s="121"/>
      <c r="F53" s="122"/>
      <c r="G53" s="21"/>
      <c r="H53" s="3"/>
      <c r="I53" s="55"/>
      <c r="K53" s="12"/>
    </row>
    <row r="54" spans="1:11" ht="30" customHeight="1" x14ac:dyDescent="0.25">
      <c r="A54" s="94"/>
      <c r="B54" s="28" t="s">
        <v>21</v>
      </c>
      <c r="C54" s="120" t="s">
        <v>22</v>
      </c>
      <c r="D54" s="120"/>
      <c r="E54" s="121"/>
      <c r="F54" s="122"/>
      <c r="G54" s="21"/>
      <c r="H54" s="3"/>
      <c r="I54" s="55"/>
      <c r="K54" s="12"/>
    </row>
    <row r="55" spans="1:11" ht="30" customHeight="1" x14ac:dyDescent="0.25">
      <c r="A55" s="94"/>
      <c r="B55" s="28" t="s">
        <v>23</v>
      </c>
      <c r="C55" s="123" t="s">
        <v>22</v>
      </c>
      <c r="D55" s="124"/>
      <c r="E55" s="121"/>
      <c r="F55" s="122"/>
      <c r="G55" s="21"/>
      <c r="H55" s="3"/>
      <c r="I55" s="55"/>
      <c r="K55" s="12"/>
    </row>
    <row r="56" spans="1:11" ht="25.5" customHeight="1" x14ac:dyDescent="0.25">
      <c r="A56" s="94"/>
      <c r="B56" s="28" t="s">
        <v>24</v>
      </c>
      <c r="C56" s="120" t="s">
        <v>18</v>
      </c>
      <c r="D56" s="120"/>
      <c r="E56" s="121"/>
      <c r="F56" s="122"/>
      <c r="G56" s="21"/>
      <c r="H56" s="3"/>
      <c r="I56" s="55"/>
      <c r="K56" s="12"/>
    </row>
    <row r="57" spans="1:11" ht="30" customHeight="1" x14ac:dyDescent="0.25">
      <c r="A57" s="94"/>
      <c r="B57" s="28" t="s">
        <v>25</v>
      </c>
      <c r="C57" s="123" t="s">
        <v>26</v>
      </c>
      <c r="D57" s="124"/>
      <c r="E57" s="121"/>
      <c r="F57" s="122"/>
      <c r="G57" s="21"/>
      <c r="H57" s="21"/>
      <c r="I57" s="55"/>
      <c r="K57" s="12"/>
    </row>
    <row r="58" spans="1:11" ht="30" customHeight="1" x14ac:dyDescent="0.25">
      <c r="A58" s="20">
        <v>3.2</v>
      </c>
      <c r="B58" s="10" t="s">
        <v>49</v>
      </c>
      <c r="C58" s="123" t="s">
        <v>26</v>
      </c>
      <c r="D58" s="124"/>
      <c r="E58" s="121"/>
      <c r="F58" s="122"/>
      <c r="G58" s="21"/>
      <c r="H58" s="207">
        <v>113000</v>
      </c>
      <c r="I58" s="38"/>
      <c r="K58" s="137">
        <f>90000000-(I62+I33)</f>
        <v>0</v>
      </c>
    </row>
    <row r="59" spans="1:11" ht="30" customHeight="1" x14ac:dyDescent="0.25">
      <c r="A59" s="20">
        <v>3.3</v>
      </c>
      <c r="B59" s="10" t="s">
        <v>27</v>
      </c>
      <c r="C59" s="123" t="s">
        <v>26</v>
      </c>
      <c r="D59" s="124"/>
      <c r="E59" s="121"/>
      <c r="F59" s="122"/>
      <c r="G59" s="21"/>
      <c r="H59" s="3"/>
      <c r="I59" s="55"/>
      <c r="K59" s="12"/>
    </row>
    <row r="60" spans="1:11" ht="30" customHeight="1" x14ac:dyDescent="0.25">
      <c r="A60" s="69">
        <v>4</v>
      </c>
      <c r="B60" s="10" t="s">
        <v>51</v>
      </c>
      <c r="C60" s="123"/>
      <c r="D60" s="124"/>
      <c r="E60" s="121"/>
      <c r="F60" s="122"/>
      <c r="G60" s="72"/>
      <c r="H60" s="3"/>
      <c r="I60" s="55"/>
      <c r="K60" s="12"/>
    </row>
    <row r="61" spans="1:11" ht="57.75" customHeight="1" x14ac:dyDescent="0.25">
      <c r="A61" s="69">
        <v>5</v>
      </c>
      <c r="B61" s="10" t="s">
        <v>77</v>
      </c>
      <c r="C61" s="123" t="s">
        <v>46</v>
      </c>
      <c r="D61" s="124"/>
      <c r="E61" s="123" t="s">
        <v>50</v>
      </c>
      <c r="F61" s="136"/>
      <c r="G61" s="124"/>
      <c r="H61" s="22">
        <f>90000000*5%</f>
        <v>4500000</v>
      </c>
      <c r="I61" s="38">
        <f>H61</f>
        <v>4500000</v>
      </c>
      <c r="K61" s="12"/>
    </row>
    <row r="62" spans="1:11" ht="39.950000000000003" customHeight="1" x14ac:dyDescent="0.25">
      <c r="A62" s="113" t="s">
        <v>79</v>
      </c>
      <c r="B62" s="113"/>
      <c r="C62" s="113"/>
      <c r="D62" s="113"/>
      <c r="E62" s="113"/>
      <c r="F62" s="113"/>
      <c r="G62" s="101"/>
      <c r="H62" s="101"/>
      <c r="I62" s="38">
        <f>I61+I49+I39</f>
        <v>7603000</v>
      </c>
      <c r="K62" s="12"/>
    </row>
    <row r="63" spans="1:11" ht="15.75" x14ac:dyDescent="0.25">
      <c r="G63" s="30"/>
      <c r="K63" s="12"/>
    </row>
    <row r="64" spans="1:11" x14ac:dyDescent="0.25">
      <c r="A64" s="1"/>
      <c r="B64" s="1"/>
      <c r="F64" s="1"/>
      <c r="I64" s="1"/>
      <c r="K64" s="12"/>
    </row>
    <row r="65" spans="1:11" x14ac:dyDescent="0.25">
      <c r="A65" s="1"/>
      <c r="B65" s="1"/>
      <c r="F65" s="1"/>
      <c r="I65" s="1"/>
      <c r="K65" s="12"/>
    </row>
    <row r="66" spans="1:11" x14ac:dyDescent="0.25">
      <c r="A66" s="1"/>
      <c r="B66" s="1"/>
      <c r="F66" s="1"/>
      <c r="I66" s="1"/>
      <c r="K66" s="12"/>
    </row>
    <row r="67" spans="1:11" x14ac:dyDescent="0.25">
      <c r="A67" s="1"/>
      <c r="B67" s="1"/>
      <c r="F67" s="1"/>
      <c r="I67" s="1"/>
      <c r="K67" s="12"/>
    </row>
    <row r="68" spans="1:11" x14ac:dyDescent="0.25">
      <c r="A68" s="1"/>
      <c r="B68" s="1"/>
      <c r="F68" s="1"/>
      <c r="I68" s="1"/>
      <c r="K68" s="12"/>
    </row>
    <row r="69" spans="1:11" x14ac:dyDescent="0.25">
      <c r="A69" s="1"/>
      <c r="B69" s="1"/>
      <c r="F69" s="1"/>
      <c r="I69" s="1"/>
      <c r="K69" s="11"/>
    </row>
    <row r="70" spans="1:11" x14ac:dyDescent="0.25">
      <c r="A70" s="1"/>
      <c r="B70" s="1"/>
      <c r="F70" s="1"/>
      <c r="I70" s="1"/>
      <c r="K70" s="11"/>
    </row>
    <row r="71" spans="1:11" x14ac:dyDescent="0.25">
      <c r="A71" s="1"/>
      <c r="B71" s="1"/>
      <c r="F71" s="1"/>
      <c r="I71" s="1"/>
      <c r="K71" s="11"/>
    </row>
    <row r="72" spans="1:11" x14ac:dyDescent="0.25">
      <c r="A72" s="1"/>
      <c r="B72" s="1"/>
      <c r="F72" s="1"/>
      <c r="I72" s="1"/>
      <c r="K72" s="11"/>
    </row>
    <row r="73" spans="1:11" x14ac:dyDescent="0.25">
      <c r="A73" s="1"/>
      <c r="B73" s="1"/>
      <c r="F73" s="1"/>
      <c r="I73" s="1"/>
      <c r="K73" s="11"/>
    </row>
    <row r="74" spans="1:11" x14ac:dyDescent="0.25">
      <c r="A74" s="1"/>
      <c r="B74" s="1"/>
      <c r="F74" s="1"/>
      <c r="I74" s="1"/>
      <c r="K74" s="11"/>
    </row>
    <row r="75" spans="1:11" x14ac:dyDescent="0.25">
      <c r="A75" s="1"/>
      <c r="B75" s="1"/>
      <c r="F75" s="1"/>
      <c r="I75" s="1"/>
      <c r="K75" s="11"/>
    </row>
  </sheetData>
  <mergeCells count="93">
    <mergeCell ref="E56:F56"/>
    <mergeCell ref="C57:D57"/>
    <mergeCell ref="E57:F57"/>
    <mergeCell ref="A62:H62"/>
    <mergeCell ref="C59:D59"/>
    <mergeCell ref="E59:F59"/>
    <mergeCell ref="C60:D60"/>
    <mergeCell ref="E60:F60"/>
    <mergeCell ref="C61:D61"/>
    <mergeCell ref="E61:G61"/>
    <mergeCell ref="C50:D50"/>
    <mergeCell ref="E50:F50"/>
    <mergeCell ref="C58:D58"/>
    <mergeCell ref="E58:F58"/>
    <mergeCell ref="A51:A57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C47:D47"/>
    <mergeCell ref="E47:F47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A31:A32"/>
    <mergeCell ref="B31:B32"/>
    <mergeCell ref="A35:I35"/>
    <mergeCell ref="C37:D37"/>
    <mergeCell ref="E37:F37"/>
    <mergeCell ref="A33:E33"/>
    <mergeCell ref="A13:B13"/>
    <mergeCell ref="C13:D13"/>
    <mergeCell ref="E13:F13"/>
    <mergeCell ref="C36:D36"/>
    <mergeCell ref="E36:F36"/>
    <mergeCell ref="A15:I15"/>
    <mergeCell ref="A16:I16"/>
    <mergeCell ref="A17:A18"/>
    <mergeCell ref="B17:B18"/>
    <mergeCell ref="C17:C18"/>
    <mergeCell ref="D17:D18"/>
    <mergeCell ref="E17:E18"/>
    <mergeCell ref="F17:F18"/>
    <mergeCell ref="G17:H17"/>
    <mergeCell ref="I17:I18"/>
    <mergeCell ref="A22:A30"/>
    <mergeCell ref="C11:D11"/>
    <mergeCell ref="E11:F11"/>
    <mergeCell ref="C12:D12"/>
    <mergeCell ref="E12:F12"/>
    <mergeCell ref="C10:D10"/>
    <mergeCell ref="E10:F10"/>
    <mergeCell ref="G6:I6"/>
    <mergeCell ref="C7:D7"/>
    <mergeCell ref="E7:F7"/>
    <mergeCell ref="A1:I1"/>
    <mergeCell ref="A2:I2"/>
    <mergeCell ref="A3:I3"/>
    <mergeCell ref="A4:I4"/>
    <mergeCell ref="G5:I5"/>
    <mergeCell ref="C8:D8"/>
    <mergeCell ref="E8:F8"/>
    <mergeCell ref="C9:D9"/>
    <mergeCell ref="A6:A7"/>
    <mergeCell ref="B6:B7"/>
    <mergeCell ref="C6:F6"/>
    <mergeCell ref="E9:F9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G12" sqref="G12"/>
    </sheetView>
  </sheetViews>
  <sheetFormatPr defaultColWidth="8.85546875" defaultRowHeight="15" x14ac:dyDescent="0.25"/>
  <cols>
    <col min="1" max="1" width="5.7109375" style="33" customWidth="1"/>
    <col min="2" max="2" width="14.5703125" style="33" customWidth="1"/>
    <col min="3" max="3" width="20" style="33" customWidth="1"/>
    <col min="4" max="4" width="10.42578125" style="33" customWidth="1"/>
    <col min="5" max="5" width="36.85546875" style="33" customWidth="1"/>
    <col min="6" max="7" width="8.85546875" style="33"/>
    <col min="8" max="8" width="12.28515625" style="33" customWidth="1"/>
    <col min="9" max="9" width="14.7109375" style="33" customWidth="1"/>
    <col min="10" max="10" width="23.5703125" style="33" customWidth="1"/>
    <col min="11" max="16384" width="8.85546875" style="33"/>
  </cols>
  <sheetData>
    <row r="1" spans="1:11" s="1" customFormat="1" ht="38.25" customHeight="1" x14ac:dyDescent="0.25">
      <c r="A1" s="97" t="s">
        <v>107</v>
      </c>
      <c r="B1" s="97"/>
      <c r="C1" s="97"/>
      <c r="D1" s="97"/>
      <c r="E1" s="97"/>
      <c r="F1" s="97"/>
      <c r="G1" s="97"/>
      <c r="H1" s="97"/>
      <c r="I1" s="97"/>
      <c r="J1" s="131"/>
      <c r="K1" s="131"/>
    </row>
    <row r="2" spans="1:11" s="133" customFormat="1" ht="18" customHeight="1" x14ac:dyDescent="0.25">
      <c r="A2" s="132" t="s">
        <v>99</v>
      </c>
      <c r="B2" s="132"/>
      <c r="C2" s="132"/>
      <c r="D2" s="132"/>
      <c r="E2" s="132"/>
      <c r="F2" s="132"/>
      <c r="G2" s="132"/>
      <c r="H2" s="132"/>
      <c r="I2" s="132"/>
    </row>
    <row r="3" spans="1:11" s="133" customFormat="1" ht="22.5" customHeight="1" x14ac:dyDescent="0.25">
      <c r="A3" s="132" t="s">
        <v>100</v>
      </c>
      <c r="B3" s="132"/>
      <c r="C3" s="132"/>
      <c r="D3" s="132"/>
      <c r="E3" s="132"/>
      <c r="F3" s="132"/>
      <c r="G3" s="132"/>
      <c r="H3" s="132"/>
      <c r="I3" s="132"/>
    </row>
    <row r="4" spans="1:11" s="133" customFormat="1" ht="14.45" customHeight="1" x14ac:dyDescent="0.25">
      <c r="A4" s="132" t="s">
        <v>101</v>
      </c>
      <c r="B4" s="132"/>
      <c r="C4" s="132"/>
      <c r="D4" s="132"/>
      <c r="E4" s="132"/>
      <c r="F4" s="132"/>
      <c r="G4" s="132"/>
      <c r="H4" s="132"/>
      <c r="I4" s="132"/>
    </row>
    <row r="5" spans="1:11" s="1" customFormat="1" ht="45" customHeight="1" x14ac:dyDescent="0.25">
      <c r="A5" s="64" t="s">
        <v>0</v>
      </c>
      <c r="B5" s="89" t="s">
        <v>2</v>
      </c>
      <c r="C5" s="89" t="s">
        <v>80</v>
      </c>
      <c r="D5" s="89" t="s">
        <v>4</v>
      </c>
      <c r="E5" s="89" t="s">
        <v>68</v>
      </c>
      <c r="F5" s="56" t="s">
        <v>28</v>
      </c>
      <c r="G5" s="89" t="s">
        <v>29</v>
      </c>
      <c r="H5" s="64" t="s">
        <v>3</v>
      </c>
      <c r="I5" s="64" t="s">
        <v>11</v>
      </c>
      <c r="J5" s="138" t="s">
        <v>108</v>
      </c>
    </row>
    <row r="6" spans="1:11" s="61" customFormat="1" ht="20.45" customHeight="1" x14ac:dyDescent="0.25">
      <c r="A6" s="125" t="s">
        <v>86</v>
      </c>
      <c r="B6" s="125"/>
      <c r="C6" s="125"/>
      <c r="D6" s="125"/>
      <c r="E6" s="125"/>
      <c r="F6" s="125"/>
      <c r="G6" s="125"/>
      <c r="H6" s="125"/>
      <c r="I6" s="126"/>
    </row>
    <row r="7" spans="1:11" ht="30" customHeight="1" x14ac:dyDescent="0.25">
      <c r="A7" s="139">
        <v>1</v>
      </c>
      <c r="B7" s="140" t="s">
        <v>102</v>
      </c>
      <c r="C7" s="141" t="s">
        <v>109</v>
      </c>
      <c r="D7" s="142" t="s">
        <v>32</v>
      </c>
      <c r="E7" s="143" t="s">
        <v>33</v>
      </c>
      <c r="F7" s="144">
        <v>20</v>
      </c>
      <c r="G7" s="145">
        <f>0.36*1490000</f>
        <v>536400</v>
      </c>
      <c r="H7" s="146">
        <f t="shared" ref="H7:H18" si="0">F7*G7</f>
        <v>10728000</v>
      </c>
      <c r="I7" s="147">
        <f>SUM(H7:H11)</f>
        <v>34866000</v>
      </c>
      <c r="J7" s="148">
        <f>SUM(F7:F11)</f>
        <v>65</v>
      </c>
    </row>
    <row r="8" spans="1:11" ht="30" customHeight="1" x14ac:dyDescent="0.25">
      <c r="A8" s="139"/>
      <c r="B8" s="140"/>
      <c r="C8" s="149"/>
      <c r="D8" s="142"/>
      <c r="E8" s="143" t="s">
        <v>94</v>
      </c>
      <c r="F8" s="144">
        <v>10</v>
      </c>
      <c r="G8" s="145">
        <f t="shared" ref="G8:G11" si="1">0.36*1490000</f>
        <v>536400</v>
      </c>
      <c r="H8" s="146">
        <f t="shared" si="0"/>
        <v>5364000</v>
      </c>
      <c r="I8" s="147"/>
      <c r="J8" s="148"/>
    </row>
    <row r="9" spans="1:11" ht="30" customHeight="1" x14ac:dyDescent="0.25">
      <c r="A9" s="139"/>
      <c r="B9" s="140"/>
      <c r="C9" s="149"/>
      <c r="D9" s="142"/>
      <c r="E9" s="143" t="s">
        <v>95</v>
      </c>
      <c r="F9" s="144">
        <v>10</v>
      </c>
      <c r="G9" s="145">
        <f t="shared" si="1"/>
        <v>536400</v>
      </c>
      <c r="H9" s="146">
        <f t="shared" si="0"/>
        <v>5364000</v>
      </c>
      <c r="I9" s="147"/>
      <c r="J9" s="148"/>
    </row>
    <row r="10" spans="1:11" ht="30" customHeight="1" x14ac:dyDescent="0.25">
      <c r="A10" s="139"/>
      <c r="B10" s="140"/>
      <c r="C10" s="149"/>
      <c r="D10" s="142"/>
      <c r="E10" s="143" t="s">
        <v>93</v>
      </c>
      <c r="F10" s="144">
        <v>10</v>
      </c>
      <c r="G10" s="145">
        <f t="shared" si="1"/>
        <v>536400</v>
      </c>
      <c r="H10" s="146">
        <f t="shared" si="0"/>
        <v>5364000</v>
      </c>
      <c r="I10" s="147"/>
      <c r="J10" s="148"/>
    </row>
    <row r="11" spans="1:11" ht="30" customHeight="1" x14ac:dyDescent="0.25">
      <c r="A11" s="139"/>
      <c r="B11" s="140"/>
      <c r="C11" s="150"/>
      <c r="D11" s="142"/>
      <c r="E11" s="151" t="s">
        <v>97</v>
      </c>
      <c r="F11" s="144">
        <v>15</v>
      </c>
      <c r="G11" s="145">
        <f t="shared" si="1"/>
        <v>536400</v>
      </c>
      <c r="H11" s="146">
        <f t="shared" si="0"/>
        <v>8046000</v>
      </c>
      <c r="I11" s="147"/>
      <c r="J11" s="148"/>
    </row>
    <row r="12" spans="1:11" ht="30.75" customHeight="1" x14ac:dyDescent="0.25">
      <c r="A12" s="152">
        <v>2</v>
      </c>
      <c r="B12" s="153" t="s">
        <v>103</v>
      </c>
      <c r="C12" s="154" t="s">
        <v>110</v>
      </c>
      <c r="D12" s="155" t="s">
        <v>5</v>
      </c>
      <c r="E12" s="156" t="s">
        <v>111</v>
      </c>
      <c r="F12" s="157">
        <v>30</v>
      </c>
      <c r="G12" s="158">
        <f>0.22*1490000</f>
        <v>327800</v>
      </c>
      <c r="H12" s="159">
        <f t="shared" si="0"/>
        <v>9834000</v>
      </c>
      <c r="I12" s="160">
        <f>SUM(H12:H14)</f>
        <v>18029000</v>
      </c>
      <c r="J12" s="161">
        <f>SUM(F12:F14)</f>
        <v>55</v>
      </c>
    </row>
    <row r="13" spans="1:11" ht="30.75" customHeight="1" x14ac:dyDescent="0.25">
      <c r="A13" s="152"/>
      <c r="B13" s="153"/>
      <c r="C13" s="162"/>
      <c r="D13" s="155"/>
      <c r="E13" s="156" t="s">
        <v>112</v>
      </c>
      <c r="F13" s="157">
        <v>10</v>
      </c>
      <c r="G13" s="158">
        <f t="shared" ref="G13:G14" si="2">0.22*1490000</f>
        <v>327800</v>
      </c>
      <c r="H13" s="159">
        <f t="shared" si="0"/>
        <v>3278000</v>
      </c>
      <c r="I13" s="160"/>
      <c r="J13" s="161"/>
    </row>
    <row r="14" spans="1:11" ht="39.75" customHeight="1" x14ac:dyDescent="0.25">
      <c r="A14" s="152"/>
      <c r="B14" s="153"/>
      <c r="C14" s="163"/>
      <c r="D14" s="155"/>
      <c r="E14" s="164" t="s">
        <v>97</v>
      </c>
      <c r="F14" s="157">
        <v>15</v>
      </c>
      <c r="G14" s="158">
        <f t="shared" si="2"/>
        <v>327800</v>
      </c>
      <c r="H14" s="159">
        <f t="shared" si="0"/>
        <v>4917000</v>
      </c>
      <c r="I14" s="160"/>
      <c r="J14" s="161"/>
    </row>
    <row r="15" spans="1:11" ht="59.25" customHeight="1" x14ac:dyDescent="0.25">
      <c r="A15" s="165">
        <v>3</v>
      </c>
      <c r="B15" s="166" t="s">
        <v>104</v>
      </c>
      <c r="C15" s="167" t="s">
        <v>110</v>
      </c>
      <c r="D15" s="166" t="s">
        <v>57</v>
      </c>
      <c r="E15" s="168" t="s">
        <v>113</v>
      </c>
      <c r="F15" s="169">
        <v>30</v>
      </c>
      <c r="G15" s="170">
        <f>0.22*1490000</f>
        <v>327800</v>
      </c>
      <c r="H15" s="171">
        <f>F15*G15</f>
        <v>9834000</v>
      </c>
      <c r="I15" s="172">
        <f>SUM(H15:H15)</f>
        <v>9834000</v>
      </c>
      <c r="J15" s="173">
        <f>F15</f>
        <v>30</v>
      </c>
    </row>
    <row r="16" spans="1:11" ht="78.75" customHeight="1" x14ac:dyDescent="0.25">
      <c r="A16" s="200">
        <v>4</v>
      </c>
      <c r="B16" s="201" t="s">
        <v>105</v>
      </c>
      <c r="C16" s="202" t="s">
        <v>110</v>
      </c>
      <c r="D16" s="203" t="s">
        <v>57</v>
      </c>
      <c r="E16" s="204" t="s">
        <v>114</v>
      </c>
      <c r="F16" s="203">
        <v>30</v>
      </c>
      <c r="G16" s="199">
        <f t="shared" ref="G16:G17" si="3">0.22*1490000</f>
        <v>327800</v>
      </c>
      <c r="H16" s="205">
        <f t="shared" si="0"/>
        <v>9834000</v>
      </c>
      <c r="I16" s="206">
        <f t="shared" ref="I16" si="4">H16</f>
        <v>9834000</v>
      </c>
      <c r="J16" s="174">
        <f>F16</f>
        <v>30</v>
      </c>
    </row>
    <row r="17" spans="1:10" ht="87" customHeight="1" x14ac:dyDescent="0.25">
      <c r="A17" s="175">
        <v>5</v>
      </c>
      <c r="B17" s="176" t="s">
        <v>106</v>
      </c>
      <c r="C17" s="177" t="s">
        <v>110</v>
      </c>
      <c r="D17" s="176" t="s">
        <v>57</v>
      </c>
      <c r="E17" s="178" t="s">
        <v>115</v>
      </c>
      <c r="F17" s="179">
        <v>10</v>
      </c>
      <c r="G17" s="198">
        <f t="shared" si="3"/>
        <v>327800</v>
      </c>
      <c r="H17" s="180">
        <f t="shared" si="0"/>
        <v>3278000</v>
      </c>
      <c r="I17" s="181">
        <f>SUM(H17:H18)</f>
        <v>9834000</v>
      </c>
      <c r="J17" s="182">
        <f>SUM(F17:F18)</f>
        <v>30</v>
      </c>
    </row>
    <row r="18" spans="1:10" ht="48.75" customHeight="1" x14ac:dyDescent="0.25">
      <c r="A18" s="183"/>
      <c r="B18" s="184"/>
      <c r="C18" s="185"/>
      <c r="D18" s="184"/>
      <c r="E18" s="178" t="s">
        <v>116</v>
      </c>
      <c r="F18" s="179">
        <v>20</v>
      </c>
      <c r="G18" s="198">
        <f>0.22*1490000</f>
        <v>327800</v>
      </c>
      <c r="H18" s="180">
        <f t="shared" si="0"/>
        <v>6556000</v>
      </c>
      <c r="I18" s="186"/>
      <c r="J18" s="182"/>
    </row>
    <row r="19" spans="1:10" ht="52.5" customHeight="1" x14ac:dyDescent="0.25">
      <c r="A19" s="2"/>
      <c r="B19" s="31"/>
      <c r="C19" s="31"/>
      <c r="D19" s="31"/>
      <c r="E19" s="187" t="s">
        <v>83</v>
      </c>
      <c r="F19" s="56">
        <f>SUM(F7:F18)</f>
        <v>210</v>
      </c>
      <c r="G19" s="32"/>
      <c r="H19" s="188">
        <f>SUM(H7:H18)</f>
        <v>82397000</v>
      </c>
      <c r="I19" s="189">
        <f>SUM(I7:I18)</f>
        <v>82397000</v>
      </c>
      <c r="J19" s="208">
        <f>SUM(J7:J18)</f>
        <v>210</v>
      </c>
    </row>
    <row r="20" spans="1:10" s="62" customFormat="1" ht="42" customHeight="1" x14ac:dyDescent="0.25">
      <c r="A20" s="125" t="s">
        <v>85</v>
      </c>
      <c r="B20" s="125"/>
      <c r="C20" s="125"/>
      <c r="D20" s="125"/>
      <c r="E20" s="125"/>
      <c r="F20" s="125"/>
      <c r="G20" s="125"/>
      <c r="H20" s="125"/>
      <c r="I20" s="125"/>
    </row>
    <row r="21" spans="1:10" ht="30" customHeight="1" x14ac:dyDescent="0.25">
      <c r="A21" s="58">
        <v>1</v>
      </c>
      <c r="B21" s="127" t="s">
        <v>81</v>
      </c>
      <c r="C21" s="128"/>
      <c r="D21" s="129"/>
      <c r="E21" s="59"/>
      <c r="F21" s="65"/>
      <c r="G21" s="59"/>
      <c r="H21" s="59"/>
      <c r="I21" s="67">
        <f>'Du toan KPDT Co so'!I39</f>
        <v>2990000</v>
      </c>
    </row>
    <row r="22" spans="1:10" ht="30" customHeight="1" x14ac:dyDescent="0.25">
      <c r="A22" s="58">
        <v>2</v>
      </c>
      <c r="B22" s="190" t="s">
        <v>48</v>
      </c>
      <c r="C22" s="191"/>
      <c r="D22" s="192"/>
      <c r="E22" s="59"/>
      <c r="F22" s="65"/>
      <c r="G22" s="59"/>
      <c r="H22" s="59"/>
      <c r="I22" s="67">
        <f>'Du toan KPDT Co so'!H50</f>
        <v>0</v>
      </c>
    </row>
    <row r="23" spans="1:10" ht="30" customHeight="1" x14ac:dyDescent="0.25">
      <c r="A23" s="58">
        <v>3</v>
      </c>
      <c r="B23" s="127" t="s">
        <v>82</v>
      </c>
      <c r="C23" s="128"/>
      <c r="D23" s="129"/>
      <c r="E23" s="59"/>
      <c r="F23" s="65"/>
      <c r="G23" s="59"/>
      <c r="H23" s="59"/>
      <c r="I23" s="67">
        <f>'Du toan KPDT Co so'!H58</f>
        <v>113000</v>
      </c>
    </row>
    <row r="24" spans="1:10" ht="82.5" customHeight="1" x14ac:dyDescent="0.25">
      <c r="A24" s="58">
        <v>4</v>
      </c>
      <c r="B24" s="193" t="s">
        <v>117</v>
      </c>
      <c r="C24" s="194"/>
      <c r="D24" s="195"/>
      <c r="E24" s="196" t="s">
        <v>118</v>
      </c>
      <c r="F24" s="118" t="s">
        <v>119</v>
      </c>
      <c r="G24" s="197"/>
      <c r="H24" s="119"/>
      <c r="I24" s="67">
        <f>'Du toan KPDT Co so'!H61</f>
        <v>4500000</v>
      </c>
    </row>
    <row r="25" spans="1:10" ht="55.5" customHeight="1" x14ac:dyDescent="0.25">
      <c r="A25" s="66"/>
      <c r="B25" s="130"/>
      <c r="C25" s="130"/>
      <c r="D25" s="130"/>
      <c r="E25" s="63" t="s">
        <v>84</v>
      </c>
      <c r="F25" s="90"/>
      <c r="G25" s="60"/>
      <c r="H25" s="60"/>
      <c r="I25" s="68">
        <f>SUM(I21:I24)</f>
        <v>7603000</v>
      </c>
    </row>
  </sheetData>
  <mergeCells count="30">
    <mergeCell ref="J17:J18"/>
    <mergeCell ref="A20:I20"/>
    <mergeCell ref="B21:D21"/>
    <mergeCell ref="B24:D24"/>
    <mergeCell ref="F24:H24"/>
    <mergeCell ref="J7:J11"/>
    <mergeCell ref="A12:A14"/>
    <mergeCell ref="B12:B14"/>
    <mergeCell ref="C12:C14"/>
    <mergeCell ref="D12:D14"/>
    <mergeCell ref="I12:I14"/>
    <mergeCell ref="J12:J14"/>
    <mergeCell ref="B23:D23"/>
    <mergeCell ref="B25:D25"/>
    <mergeCell ref="A17:A18"/>
    <mergeCell ref="B17:B18"/>
    <mergeCell ref="C17:C18"/>
    <mergeCell ref="D17:D18"/>
    <mergeCell ref="B22:D22"/>
    <mergeCell ref="I17:I18"/>
    <mergeCell ref="A7:A11"/>
    <mergeCell ref="B7:B11"/>
    <mergeCell ref="C7:C11"/>
    <mergeCell ref="D7:D11"/>
    <mergeCell ref="I7:I11"/>
    <mergeCell ref="A2:I2"/>
    <mergeCell ref="A3:I3"/>
    <mergeCell ref="A4:I4"/>
    <mergeCell ref="A1:I1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Du toan KPDT Co so</vt:lpstr>
      <vt:lpstr>Bảng Tổng hợp cấp Cơ sở</vt:lpstr>
      <vt:lpstr>'Du toan KPDT Co so'!Print_Area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2020-02-05T04:09:51Z</cp:lastPrinted>
  <dcterms:created xsi:type="dcterms:W3CDTF">2016-08-04T01:54:41Z</dcterms:created>
  <dcterms:modified xsi:type="dcterms:W3CDTF">2020-02-05T04:24:19Z</dcterms:modified>
</cp:coreProperties>
</file>